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 activeTab="3"/>
  </bookViews>
  <sheets>
    <sheet name="Basic Data" sheetId="1" r:id="rId1"/>
    <sheet name="STEP 1" sheetId="3" r:id="rId2"/>
    <sheet name="STEP2" sheetId="4" r:id="rId3"/>
    <sheet name="UPdate" sheetId="2" r:id="rId4"/>
  </sheets>
  <calcPr calcId="144525"/>
</workbook>
</file>

<file path=xl/calcChain.xml><?xml version="1.0" encoding="utf-8"?>
<calcChain xmlns="http://schemas.openxmlformats.org/spreadsheetml/2006/main">
  <c r="DD11" i="4" l="1"/>
  <c r="DB11" i="4"/>
  <c r="DC11" i="4" s="1"/>
  <c r="CZ11" i="4"/>
  <c r="CY11" i="4"/>
  <c r="CX11" i="4"/>
  <c r="CW11" i="4"/>
  <c r="CV11" i="4"/>
  <c r="CT11" i="4"/>
  <c r="CR11" i="4"/>
  <c r="CQ11" i="4"/>
  <c r="CP11" i="4"/>
  <c r="CO11" i="4"/>
  <c r="CN11" i="4"/>
  <c r="CL11" i="4"/>
  <c r="CK11" i="4"/>
  <c r="CJ11" i="4" s="1"/>
  <c r="CI11" i="4"/>
  <c r="CH11" i="4"/>
  <c r="CG11" i="4"/>
  <c r="CF11" i="4"/>
  <c r="CE11" i="4"/>
  <c r="CC11" i="4"/>
  <c r="CB11" i="4" s="1"/>
  <c r="CA11" i="4"/>
  <c r="BZ11" i="4"/>
  <c r="BY11" i="4"/>
  <c r="BW11" i="4"/>
  <c r="BV11" i="4" s="1"/>
  <c r="BU11" i="4"/>
  <c r="BT11" i="4" s="1"/>
  <c r="BS11" i="4"/>
  <c r="BQ11" i="4"/>
  <c r="BO11" i="4"/>
  <c r="BM11" i="4"/>
  <c r="BL11" i="4" s="1"/>
  <c r="BK11" i="4"/>
  <c r="BJ11" i="4"/>
  <c r="BH11" i="4"/>
  <c r="BG11" i="4"/>
  <c r="BF11" i="4"/>
  <c r="BE11" i="4"/>
  <c r="BD11" i="4"/>
  <c r="BC11" i="4"/>
  <c r="BB11" i="4"/>
  <c r="BA11" i="4"/>
  <c r="AZ11" i="4" s="1"/>
  <c r="AY11" i="4"/>
  <c r="AX11" i="4"/>
  <c r="AW11" i="4"/>
  <c r="AV11" i="4"/>
  <c r="AU11" i="4"/>
  <c r="AT11" i="4"/>
  <c r="AS11" i="4"/>
  <c r="AQ11" i="4"/>
  <c r="AO11" i="4"/>
  <c r="AN11" i="4"/>
  <c r="AM11" i="4"/>
  <c r="AL11" i="4"/>
  <c r="AK11" i="4"/>
  <c r="AI11" i="4" s="1"/>
  <c r="AJ11" i="4"/>
  <c r="AH11" i="4"/>
  <c r="AG11" i="4"/>
  <c r="AF11" i="4"/>
  <c r="AE11" i="4"/>
  <c r="AD11" i="4"/>
  <c r="AC11" i="4"/>
  <c r="AB11" i="4"/>
  <c r="Z11" i="4"/>
  <c r="AA11" i="4" s="1"/>
  <c r="Y11" i="4"/>
  <c r="X11" i="4"/>
  <c r="W11" i="4"/>
  <c r="V11" i="4"/>
  <c r="U11" i="4"/>
  <c r="T11" i="4"/>
  <c r="S11" i="4"/>
  <c r="Q11" i="4"/>
  <c r="R11" i="4" s="1"/>
  <c r="O11" i="4"/>
  <c r="P11" i="4" s="1"/>
  <c r="M11" i="4"/>
  <c r="N11" i="4" s="1"/>
  <c r="DD10" i="4"/>
  <c r="DB10" i="4"/>
  <c r="CZ10" i="4"/>
  <c r="CY10" i="4"/>
  <c r="CX10" i="4"/>
  <c r="CW10" i="4"/>
  <c r="CV10" i="4"/>
  <c r="CT10" i="4"/>
  <c r="CS10" i="4"/>
  <c r="CR10" i="4"/>
  <c r="CQ10" i="4"/>
  <c r="CP10" i="4"/>
  <c r="CO10" i="4"/>
  <c r="CN10" i="4"/>
  <c r="CL10" i="4"/>
  <c r="CK10" i="4"/>
  <c r="CI10" i="4"/>
  <c r="CH10" i="4"/>
  <c r="CG10" i="4"/>
  <c r="CF10" i="4"/>
  <c r="CE10" i="4"/>
  <c r="CC10" i="4"/>
  <c r="CA10" i="4"/>
  <c r="BZ10" i="4"/>
  <c r="BY10" i="4"/>
  <c r="BX10" i="4" s="1"/>
  <c r="BW10" i="4"/>
  <c r="BU10" i="4"/>
  <c r="BS10" i="4"/>
  <c r="BQ10" i="4"/>
  <c r="BP10" i="4" s="1"/>
  <c r="BO10" i="4"/>
  <c r="BM10" i="4"/>
  <c r="BL10" i="4" s="1"/>
  <c r="BK10" i="4"/>
  <c r="BH10" i="4"/>
  <c r="BG10" i="4"/>
  <c r="BF10" i="4"/>
  <c r="BE10" i="4"/>
  <c r="BD10" i="4"/>
  <c r="BC10" i="4"/>
  <c r="BJ10" i="4" s="1"/>
  <c r="BB10" i="4"/>
  <c r="BA10" i="4"/>
  <c r="AZ10" i="4" s="1"/>
  <c r="AY10" i="4"/>
  <c r="AW10" i="4"/>
  <c r="AX10" i="4" s="1"/>
  <c r="AV10" i="4"/>
  <c r="AU10" i="4"/>
  <c r="AT10" i="4"/>
  <c r="AS10" i="4"/>
  <c r="AR10" i="4" s="1"/>
  <c r="AQ10" i="4"/>
  <c r="AO10" i="4"/>
  <c r="AP10" i="4" s="1"/>
  <c r="AN10" i="4"/>
  <c r="AM10" i="4"/>
  <c r="AL10" i="4"/>
  <c r="AK10" i="4"/>
  <c r="AJ10" i="4"/>
  <c r="AH10" i="4"/>
  <c r="AG10" i="4" s="1"/>
  <c r="AF10" i="4"/>
  <c r="AE10" i="4"/>
  <c r="AD10" i="4"/>
  <c r="AC10" i="4"/>
  <c r="AB10" i="4"/>
  <c r="Z10" i="4"/>
  <c r="Y10" i="4"/>
  <c r="W10" i="4"/>
  <c r="X10" i="4" s="1"/>
  <c r="V10" i="4"/>
  <c r="U10" i="4"/>
  <c r="T10" i="4"/>
  <c r="S10" i="4"/>
  <c r="Q10" i="4"/>
  <c r="R10" i="4" s="1"/>
  <c r="O10" i="4"/>
  <c r="P10" i="4" s="1"/>
  <c r="M10" i="4"/>
  <c r="BI10" i="4" s="1"/>
  <c r="DD9" i="4"/>
  <c r="DB9" i="4"/>
  <c r="DC9" i="4" s="1"/>
  <c r="CZ9" i="4"/>
  <c r="CY9" i="4"/>
  <c r="CX9" i="4"/>
  <c r="CW9" i="4"/>
  <c r="CV9" i="4"/>
  <c r="CT9" i="4"/>
  <c r="CS9" i="4"/>
  <c r="CR9" i="4"/>
  <c r="CQ9" i="4"/>
  <c r="CP9" i="4"/>
  <c r="CO9" i="4"/>
  <c r="CN9" i="4"/>
  <c r="CM9" i="4" s="1"/>
  <c r="CL9" i="4"/>
  <c r="CK9" i="4"/>
  <c r="CI9" i="4"/>
  <c r="CH9" i="4"/>
  <c r="CG9" i="4"/>
  <c r="CF9" i="4"/>
  <c r="CE9" i="4"/>
  <c r="CC9" i="4"/>
  <c r="CB9" i="4" s="1"/>
  <c r="CA9" i="4"/>
  <c r="BZ9" i="4"/>
  <c r="BY9" i="4"/>
  <c r="BW9" i="4"/>
  <c r="BU9" i="4"/>
  <c r="BS9" i="4"/>
  <c r="BQ9" i="4"/>
  <c r="BO9" i="4"/>
  <c r="BM9" i="4"/>
  <c r="BL9" i="4" s="1"/>
  <c r="BK9" i="4"/>
  <c r="BJ9" i="4"/>
  <c r="BH9" i="4"/>
  <c r="BG9" i="4"/>
  <c r="BF9" i="4"/>
  <c r="BE9" i="4"/>
  <c r="BD9" i="4"/>
  <c r="BC9" i="4"/>
  <c r="BB9" i="4"/>
  <c r="BA9" i="4"/>
  <c r="AZ9" i="4" s="1"/>
  <c r="AY9" i="4"/>
  <c r="AW9" i="4"/>
  <c r="AX9" i="4" s="1"/>
  <c r="AV9" i="4"/>
  <c r="AU9" i="4"/>
  <c r="AT9" i="4"/>
  <c r="AS9" i="4"/>
  <c r="AR9" i="4" s="1"/>
  <c r="AQ9" i="4"/>
  <c r="AO9" i="4"/>
  <c r="AP9" i="4" s="1"/>
  <c r="AN9" i="4"/>
  <c r="AM9" i="4"/>
  <c r="AL9" i="4"/>
  <c r="AK9" i="4"/>
  <c r="AJ9" i="4"/>
  <c r="AH9" i="4"/>
  <c r="AG9" i="4" s="1"/>
  <c r="AF9" i="4"/>
  <c r="AE9" i="4"/>
  <c r="AD9" i="4"/>
  <c r="AC9" i="4"/>
  <c r="AB9" i="4"/>
  <c r="Z9" i="4"/>
  <c r="AA9" i="4" s="1"/>
  <c r="Y9" i="4"/>
  <c r="X9" i="4"/>
  <c r="W9" i="4"/>
  <c r="V9" i="4"/>
  <c r="U9" i="4"/>
  <c r="T9" i="4"/>
  <c r="S9" i="4"/>
  <c r="Q9" i="4"/>
  <c r="R9" i="4" s="1"/>
  <c r="O9" i="4"/>
  <c r="P9" i="4" s="1"/>
  <c r="M9" i="4"/>
  <c r="N9" i="4" s="1"/>
  <c r="DD8" i="4"/>
  <c r="DB8" i="4"/>
  <c r="DA8" i="4"/>
  <c r="CZ8" i="4"/>
  <c r="CY8" i="4"/>
  <c r="CX8" i="4"/>
  <c r="CW8" i="4"/>
  <c r="CV8" i="4"/>
  <c r="CT8" i="4"/>
  <c r="CU8" i="4" s="1"/>
  <c r="CR8" i="4"/>
  <c r="CQ8" i="4"/>
  <c r="CP8" i="4"/>
  <c r="CO8" i="4"/>
  <c r="CN8" i="4"/>
  <c r="CL8" i="4"/>
  <c r="CK8" i="4"/>
  <c r="CJ8" i="4" s="1"/>
  <c r="CI8" i="4"/>
  <c r="CH8" i="4"/>
  <c r="CG8" i="4"/>
  <c r="CF8" i="4"/>
  <c r="CE8" i="4"/>
  <c r="CC8" i="4"/>
  <c r="CA8" i="4"/>
  <c r="BZ8" i="4"/>
  <c r="BY8" i="4"/>
  <c r="BW8" i="4"/>
  <c r="BU8" i="4"/>
  <c r="BS8" i="4"/>
  <c r="BR8" i="4" s="1"/>
  <c r="BQ8" i="4"/>
  <c r="BP8" i="4" s="1"/>
  <c r="BO8" i="4"/>
  <c r="BM8" i="4"/>
  <c r="BK8" i="4"/>
  <c r="BH8" i="4"/>
  <c r="BG8" i="4"/>
  <c r="BF8" i="4"/>
  <c r="BE8" i="4"/>
  <c r="BD8" i="4"/>
  <c r="BC8" i="4"/>
  <c r="BJ8" i="4" s="1"/>
  <c r="BB8" i="4"/>
  <c r="BA8" i="4"/>
  <c r="AZ8" i="4" s="1"/>
  <c r="AY8" i="4"/>
  <c r="AW8" i="4"/>
  <c r="AX8" i="4" s="1"/>
  <c r="AV8" i="4"/>
  <c r="AU8" i="4"/>
  <c r="AT8" i="4"/>
  <c r="AS8" i="4"/>
  <c r="AR8" i="4" s="1"/>
  <c r="AQ8" i="4"/>
  <c r="AP8" i="4"/>
  <c r="AO8" i="4"/>
  <c r="AN8" i="4"/>
  <c r="AM8" i="4"/>
  <c r="AL8" i="4"/>
  <c r="AK8" i="4"/>
  <c r="AJ8" i="4"/>
  <c r="AH8" i="4"/>
  <c r="AG8" i="4"/>
  <c r="AF8" i="4"/>
  <c r="AE8" i="4"/>
  <c r="AD8" i="4"/>
  <c r="AC8" i="4"/>
  <c r="AB8" i="4"/>
  <c r="Z8" i="4"/>
  <c r="AA8" i="4" s="1"/>
  <c r="Y8" i="4"/>
  <c r="X8" i="4"/>
  <c r="W8" i="4"/>
  <c r="V8" i="4"/>
  <c r="U8" i="4"/>
  <c r="T8" i="4"/>
  <c r="S8" i="4"/>
  <c r="Q8" i="4"/>
  <c r="R8" i="4" s="1"/>
  <c r="O8" i="4"/>
  <c r="P8" i="4" s="1"/>
  <c r="M8" i="4"/>
  <c r="BI8" i="4" s="1"/>
  <c r="DD7" i="4"/>
  <c r="DB7" i="4"/>
  <c r="DA7" i="4"/>
  <c r="CZ7" i="4"/>
  <c r="CY7" i="4"/>
  <c r="CX7" i="4"/>
  <c r="CW7" i="4"/>
  <c r="CV7" i="4"/>
  <c r="CT7" i="4"/>
  <c r="CR7" i="4"/>
  <c r="CQ7" i="4"/>
  <c r="CP7" i="4"/>
  <c r="CO7" i="4"/>
  <c r="CN7" i="4"/>
  <c r="CL7" i="4"/>
  <c r="CK7" i="4"/>
  <c r="CI7" i="4"/>
  <c r="CH7" i="4"/>
  <c r="CG7" i="4"/>
  <c r="CF7" i="4"/>
  <c r="CE7" i="4"/>
  <c r="CC7" i="4"/>
  <c r="CA7" i="4"/>
  <c r="BZ7" i="4"/>
  <c r="BY7" i="4"/>
  <c r="BX7" i="4" s="1"/>
  <c r="BW7" i="4"/>
  <c r="BV7" i="4"/>
  <c r="BU7" i="4"/>
  <c r="BS7" i="4"/>
  <c r="BQ7" i="4"/>
  <c r="BO7" i="4"/>
  <c r="BM7" i="4"/>
  <c r="BK7" i="4"/>
  <c r="BJ7" i="4" s="1"/>
  <c r="BH7" i="4"/>
  <c r="BG7" i="4"/>
  <c r="BF7" i="4"/>
  <c r="BE7" i="4"/>
  <c r="BD7" i="4"/>
  <c r="BC7" i="4"/>
  <c r="BB7" i="4"/>
  <c r="BA7" i="4"/>
  <c r="AY7" i="4"/>
  <c r="AW7" i="4"/>
  <c r="AX7" i="4" s="1"/>
  <c r="AV7" i="4"/>
  <c r="AU7" i="4"/>
  <c r="AT7" i="4"/>
  <c r="AS7" i="4"/>
  <c r="AR7" i="4" s="1"/>
  <c r="AQ7" i="4"/>
  <c r="AO7" i="4"/>
  <c r="AP7" i="4" s="1"/>
  <c r="AN7" i="4"/>
  <c r="AM7" i="4"/>
  <c r="AL7" i="4"/>
  <c r="AK7" i="4"/>
  <c r="AJ7" i="4"/>
  <c r="AH7" i="4"/>
  <c r="AG7" i="4" s="1"/>
  <c r="AF7" i="4"/>
  <c r="AE7" i="4"/>
  <c r="AD7" i="4"/>
  <c r="AC7" i="4"/>
  <c r="AB7" i="4"/>
  <c r="Z7" i="4"/>
  <c r="Y7" i="4"/>
  <c r="W7" i="4"/>
  <c r="X7" i="4" s="1"/>
  <c r="V7" i="4"/>
  <c r="U7" i="4"/>
  <c r="T7" i="4"/>
  <c r="S7" i="4"/>
  <c r="Q7" i="4"/>
  <c r="R7" i="4" s="1"/>
  <c r="P7" i="4"/>
  <c r="O7" i="4"/>
  <c r="M7" i="4"/>
  <c r="N7" i="4" s="1"/>
  <c r="DD6" i="4"/>
  <c r="DB6" i="4"/>
  <c r="CZ6" i="4"/>
  <c r="CY6" i="4"/>
  <c r="CX6" i="4"/>
  <c r="CW6" i="4"/>
  <c r="CV6" i="4"/>
  <c r="CT6" i="4"/>
  <c r="CU6" i="4" s="1"/>
  <c r="CR6" i="4"/>
  <c r="CQ6" i="4"/>
  <c r="CP6" i="4"/>
  <c r="CO6" i="4"/>
  <c r="CN6" i="4"/>
  <c r="CL6" i="4"/>
  <c r="CK6" i="4"/>
  <c r="CJ6" i="4" s="1"/>
  <c r="CI6" i="4"/>
  <c r="CH6" i="4"/>
  <c r="CG6" i="4"/>
  <c r="CF6" i="4"/>
  <c r="CE6" i="4"/>
  <c r="CC6" i="4"/>
  <c r="CB6" i="4" s="1"/>
  <c r="CA6" i="4"/>
  <c r="BZ6" i="4"/>
  <c r="BY6" i="4"/>
  <c r="BW6" i="4"/>
  <c r="BU6" i="4"/>
  <c r="BS6" i="4"/>
  <c r="BQ6" i="4"/>
  <c r="BO6" i="4"/>
  <c r="BM6" i="4"/>
  <c r="BL6" i="4"/>
  <c r="BK6" i="4"/>
  <c r="BJ6" i="4"/>
  <c r="BH6" i="4"/>
  <c r="BG6" i="4"/>
  <c r="BF6" i="4"/>
  <c r="BE6" i="4"/>
  <c r="BD6" i="4"/>
  <c r="BC6" i="4"/>
  <c r="BB6" i="4"/>
  <c r="BA6" i="4"/>
  <c r="AZ6" i="4" s="1"/>
  <c r="AY6" i="4"/>
  <c r="AW6" i="4"/>
  <c r="AV6" i="4"/>
  <c r="AU6" i="4"/>
  <c r="AT6" i="4"/>
  <c r="AS6" i="4"/>
  <c r="AR6" i="4"/>
  <c r="AQ6" i="4"/>
  <c r="AO6" i="4"/>
  <c r="AP6" i="4" s="1"/>
  <c r="AN6" i="4"/>
  <c r="AM6" i="4"/>
  <c r="AL6" i="4"/>
  <c r="AK6" i="4"/>
  <c r="AJ6" i="4"/>
  <c r="AH6" i="4"/>
  <c r="AG6" i="4" s="1"/>
  <c r="AF6" i="4"/>
  <c r="AE6" i="4"/>
  <c r="AD6" i="4"/>
  <c r="AC6" i="4"/>
  <c r="AB6" i="4"/>
  <c r="Z6" i="4"/>
  <c r="AA6" i="4" s="1"/>
  <c r="Y6" i="4"/>
  <c r="X6" i="4"/>
  <c r="W6" i="4"/>
  <c r="V6" i="4"/>
  <c r="U6" i="4"/>
  <c r="T6" i="4"/>
  <c r="S6" i="4"/>
  <c r="Q6" i="4"/>
  <c r="R6" i="4" s="1"/>
  <c r="O6" i="4"/>
  <c r="P6" i="4" s="1"/>
  <c r="M6" i="4"/>
  <c r="DD5" i="4"/>
  <c r="DB5" i="4"/>
  <c r="CZ5" i="4"/>
  <c r="DA5" i="4" s="1"/>
  <c r="CY5" i="4"/>
  <c r="CX5" i="4"/>
  <c r="CW5" i="4"/>
  <c r="CV5" i="4"/>
  <c r="CT5" i="4"/>
  <c r="CR5" i="4"/>
  <c r="CS5" i="4" s="1"/>
  <c r="CQ5" i="4"/>
  <c r="CP5" i="4"/>
  <c r="CO5" i="4"/>
  <c r="CN5" i="4"/>
  <c r="CL5" i="4"/>
  <c r="CK5" i="4"/>
  <c r="CJ5" i="4" s="1"/>
  <c r="CI5" i="4"/>
  <c r="CH5" i="4"/>
  <c r="CG5" i="4"/>
  <c r="CF5" i="4"/>
  <c r="CE5" i="4"/>
  <c r="CC5" i="4"/>
  <c r="CB5" i="4"/>
  <c r="CA5" i="4"/>
  <c r="BZ5" i="4"/>
  <c r="BY5" i="4"/>
  <c r="BX5" i="4"/>
  <c r="BW5" i="4"/>
  <c r="BU5" i="4"/>
  <c r="BV5" i="4" s="1"/>
  <c r="BS5" i="4"/>
  <c r="BT5" i="4" s="1"/>
  <c r="BQ5" i="4"/>
  <c r="BP5" i="4"/>
  <c r="BO5" i="4"/>
  <c r="BM5" i="4"/>
  <c r="BN5" i="4" s="1"/>
  <c r="BK5" i="4"/>
  <c r="BH5" i="4"/>
  <c r="BG5" i="4"/>
  <c r="BF5" i="4"/>
  <c r="BE5" i="4"/>
  <c r="BD5" i="4"/>
  <c r="BC5" i="4"/>
  <c r="BJ5" i="4" s="1"/>
  <c r="BB5" i="4"/>
  <c r="BA5" i="4"/>
  <c r="AZ5" i="4" s="1"/>
  <c r="AY5" i="4"/>
  <c r="AW5" i="4"/>
  <c r="AV5" i="4"/>
  <c r="AU5" i="4"/>
  <c r="AT5" i="4"/>
  <c r="AS5" i="4"/>
  <c r="AR5" i="4"/>
  <c r="AQ5" i="4"/>
  <c r="AO5" i="4"/>
  <c r="AP5" i="4" s="1"/>
  <c r="AN5" i="4"/>
  <c r="AM5" i="4"/>
  <c r="AL5" i="4"/>
  <c r="AK5" i="4"/>
  <c r="AI5" i="4" s="1"/>
  <c r="AJ5" i="4"/>
  <c r="AH5" i="4"/>
  <c r="AF5" i="4"/>
  <c r="AE5" i="4"/>
  <c r="AD5" i="4"/>
  <c r="AC5" i="4"/>
  <c r="AB5" i="4"/>
  <c r="Z5" i="4"/>
  <c r="Y5" i="4"/>
  <c r="X5" i="4"/>
  <c r="W5" i="4"/>
  <c r="V5" i="4"/>
  <c r="U5" i="4"/>
  <c r="T5" i="4"/>
  <c r="S5" i="4"/>
  <c r="Q5" i="4"/>
  <c r="R5" i="4" s="1"/>
  <c r="O5" i="4"/>
  <c r="P5" i="4" s="1"/>
  <c r="M5" i="4"/>
  <c r="BI5" i="4" s="1"/>
  <c r="DD4" i="4"/>
  <c r="DB4" i="4"/>
  <c r="CZ4" i="4"/>
  <c r="DA4" i="4" s="1"/>
  <c r="CY4" i="4"/>
  <c r="CX4" i="4"/>
  <c r="CW4" i="4"/>
  <c r="CV4" i="4"/>
  <c r="CT4" i="4"/>
  <c r="CR4" i="4"/>
  <c r="CS4" i="4" s="1"/>
  <c r="CQ4" i="4"/>
  <c r="CP4" i="4"/>
  <c r="CO4" i="4"/>
  <c r="CN4" i="4"/>
  <c r="CM4" i="4" s="1"/>
  <c r="CL4" i="4"/>
  <c r="CK4" i="4"/>
  <c r="CJ4" i="4" s="1"/>
  <c r="CI4" i="4"/>
  <c r="CH4" i="4"/>
  <c r="CG4" i="4"/>
  <c r="CF4" i="4"/>
  <c r="CE4" i="4"/>
  <c r="CC4" i="4"/>
  <c r="CB4" i="4"/>
  <c r="CA4" i="4"/>
  <c r="BZ4" i="4"/>
  <c r="BY4" i="4"/>
  <c r="BX4" i="4"/>
  <c r="BW4" i="4"/>
  <c r="BU4" i="4"/>
  <c r="BS4" i="4"/>
  <c r="BR4" i="4" s="1"/>
  <c r="BQ4" i="4"/>
  <c r="BP4" i="4"/>
  <c r="BO4" i="4"/>
  <c r="BM4" i="4"/>
  <c r="BN4" i="4" s="1"/>
  <c r="BK4" i="4"/>
  <c r="BJ4" i="4" s="1"/>
  <c r="BH4" i="4"/>
  <c r="BG4" i="4"/>
  <c r="BF4" i="4"/>
  <c r="BE4" i="4"/>
  <c r="BD4" i="4"/>
  <c r="BC4" i="4"/>
  <c r="BB4" i="4"/>
  <c r="BA4" i="4"/>
  <c r="AZ4" i="4" s="1"/>
  <c r="AY4" i="4"/>
  <c r="AW4" i="4"/>
  <c r="AV4" i="4"/>
  <c r="AU4" i="4"/>
  <c r="AT4" i="4"/>
  <c r="AS4" i="4"/>
  <c r="AR4" i="4"/>
  <c r="AQ4" i="4"/>
  <c r="AO4" i="4"/>
  <c r="AP4" i="4" s="1"/>
  <c r="AN4" i="4"/>
  <c r="AM4" i="4"/>
  <c r="AL4" i="4"/>
  <c r="AK4" i="4"/>
  <c r="AJ4" i="4"/>
  <c r="AH4" i="4"/>
  <c r="AF4" i="4"/>
  <c r="AE4" i="4"/>
  <c r="AD4" i="4"/>
  <c r="AC4" i="4"/>
  <c r="AB4" i="4"/>
  <c r="Z4" i="4"/>
  <c r="Y4" i="4"/>
  <c r="X4" i="4"/>
  <c r="W4" i="4"/>
  <c r="V4" i="4"/>
  <c r="U4" i="4"/>
  <c r="T4" i="4"/>
  <c r="S4" i="4"/>
  <c r="Q4" i="4"/>
  <c r="R4" i="4" s="1"/>
  <c r="O4" i="4"/>
  <c r="P4" i="4" s="1"/>
  <c r="M4" i="4"/>
  <c r="N4" i="4" s="1"/>
  <c r="DD3" i="4"/>
  <c r="DC3" i="4" s="1"/>
  <c r="DB3" i="4"/>
  <c r="CZ3" i="4"/>
  <c r="DA3" i="4" s="1"/>
  <c r="CY3" i="4"/>
  <c r="CX3" i="4"/>
  <c r="CW3" i="4"/>
  <c r="CV3" i="4"/>
  <c r="CU3" i="4" s="1"/>
  <c r="CT3" i="4"/>
  <c r="CR3" i="4"/>
  <c r="CS3" i="4" s="1"/>
  <c r="CQ3" i="4"/>
  <c r="CP3" i="4"/>
  <c r="CO3" i="4"/>
  <c r="CN3" i="4"/>
  <c r="CL3" i="4"/>
  <c r="CK3" i="4"/>
  <c r="CJ3" i="4" s="1"/>
  <c r="CI3" i="4"/>
  <c r="CH3" i="4"/>
  <c r="CG3" i="4"/>
  <c r="CF3" i="4"/>
  <c r="CE3" i="4"/>
  <c r="CC3" i="4"/>
  <c r="CB3" i="4"/>
  <c r="CA3" i="4"/>
  <c r="BZ3" i="4"/>
  <c r="BY3" i="4"/>
  <c r="BX3" i="4"/>
  <c r="BW3" i="4"/>
  <c r="BU3" i="4"/>
  <c r="BS3" i="4"/>
  <c r="BR3" i="4" s="1"/>
  <c r="BQ3" i="4"/>
  <c r="BP3" i="4"/>
  <c r="BO3" i="4"/>
  <c r="BM3" i="4"/>
  <c r="BN3" i="4" s="1"/>
  <c r="BK3" i="4"/>
  <c r="BH3" i="4"/>
  <c r="BG3" i="4"/>
  <c r="BF3" i="4"/>
  <c r="BE3" i="4"/>
  <c r="BD3" i="4"/>
  <c r="BC3" i="4"/>
  <c r="BB3" i="4"/>
  <c r="BA3" i="4"/>
  <c r="AZ3" i="4" s="1"/>
  <c r="AY3" i="4"/>
  <c r="AW3" i="4"/>
  <c r="AV3" i="4"/>
  <c r="AU3" i="4"/>
  <c r="AT3" i="4"/>
  <c r="AS3" i="4"/>
  <c r="AR3" i="4"/>
  <c r="AQ3" i="4"/>
  <c r="AO3" i="4"/>
  <c r="AP3" i="4" s="1"/>
  <c r="AN3" i="4"/>
  <c r="AM3" i="4"/>
  <c r="AL3" i="4"/>
  <c r="AK3" i="4"/>
  <c r="AI3" i="4" s="1"/>
  <c r="AJ3" i="4"/>
  <c r="AH3" i="4"/>
  <c r="AF3" i="4"/>
  <c r="AE3" i="4"/>
  <c r="AD3" i="4"/>
  <c r="AC3" i="4"/>
  <c r="AB3" i="4"/>
  <c r="Z3" i="4"/>
  <c r="Y3" i="4"/>
  <c r="X3" i="4"/>
  <c r="W3" i="4"/>
  <c r="V3" i="4"/>
  <c r="U3" i="4"/>
  <c r="T3" i="4"/>
  <c r="S3" i="4"/>
  <c r="Q3" i="4"/>
  <c r="R3" i="4" s="1"/>
  <c r="O3" i="4"/>
  <c r="P3" i="4" s="1"/>
  <c r="M3" i="4"/>
  <c r="BI3" i="4" s="1"/>
  <c r="DD2" i="4"/>
  <c r="DC2" i="4" s="1"/>
  <c r="DB2" i="4"/>
  <c r="CZ2" i="4"/>
  <c r="DA2" i="4" s="1"/>
  <c r="CY2" i="4"/>
  <c r="CX2" i="4"/>
  <c r="CW2" i="4"/>
  <c r="CV2" i="4"/>
  <c r="CU2" i="4" s="1"/>
  <c r="CT2" i="4"/>
  <c r="CS2" i="4"/>
  <c r="CR2" i="4"/>
  <c r="CQ2" i="4"/>
  <c r="CP2" i="4"/>
  <c r="CO2" i="4"/>
  <c r="CN2" i="4"/>
  <c r="CL2" i="4"/>
  <c r="CK2" i="4"/>
  <c r="CI2" i="4"/>
  <c r="CH2" i="4"/>
  <c r="CG2" i="4"/>
  <c r="CF2" i="4"/>
  <c r="CE2" i="4"/>
  <c r="CC2" i="4"/>
  <c r="CB2" i="4"/>
  <c r="CA2" i="4"/>
  <c r="BZ2" i="4"/>
  <c r="BY2" i="4"/>
  <c r="BX2" i="4"/>
  <c r="BW2" i="4"/>
  <c r="BU2" i="4"/>
  <c r="BS2" i="4"/>
  <c r="BR2" i="4" s="1"/>
  <c r="BQ2" i="4"/>
  <c r="BO2" i="4"/>
  <c r="BM2" i="4"/>
  <c r="BK2" i="4"/>
  <c r="BJ2" i="4" s="1"/>
  <c r="BH2" i="4"/>
  <c r="BG2" i="4"/>
  <c r="BF2" i="4"/>
  <c r="BE2" i="4"/>
  <c r="BD2" i="4"/>
  <c r="BC2" i="4"/>
  <c r="BB2" i="4"/>
  <c r="BA2" i="4"/>
  <c r="AZ2" i="4"/>
  <c r="AY2" i="4"/>
  <c r="AW2" i="4"/>
  <c r="AX2" i="4" s="1"/>
  <c r="AV2" i="4"/>
  <c r="AU2" i="4"/>
  <c r="AT2" i="4"/>
  <c r="AS2" i="4"/>
  <c r="AR2" i="4" s="1"/>
  <c r="AQ2" i="4"/>
  <c r="AO2" i="4"/>
  <c r="AN2" i="4"/>
  <c r="AM2" i="4"/>
  <c r="AL2" i="4"/>
  <c r="AK2" i="4"/>
  <c r="AI2" i="4" s="1"/>
  <c r="AJ2" i="4"/>
  <c r="AH2" i="4"/>
  <c r="AG2" i="4"/>
  <c r="AF2" i="4"/>
  <c r="AE2" i="4"/>
  <c r="AD2" i="4"/>
  <c r="AC2" i="4"/>
  <c r="AB2" i="4"/>
  <c r="Z2" i="4"/>
  <c r="Y2" i="4"/>
  <c r="X2" i="4"/>
  <c r="W2" i="4"/>
  <c r="V2" i="4"/>
  <c r="U2" i="4"/>
  <c r="T2" i="4"/>
  <c r="S2" i="4"/>
  <c r="Q2" i="4"/>
  <c r="R2" i="4" s="1"/>
  <c r="O2" i="4"/>
  <c r="P2" i="4" s="1"/>
  <c r="M2" i="4"/>
  <c r="N2" i="4" s="1"/>
  <c r="DD11" i="3"/>
  <c r="DB11" i="3"/>
  <c r="DC11" i="3" s="1"/>
  <c r="CZ11" i="3"/>
  <c r="CY11" i="3"/>
  <c r="CX11" i="3"/>
  <c r="CW11" i="3"/>
  <c r="CV11" i="3"/>
  <c r="CT11" i="3"/>
  <c r="CR11" i="3"/>
  <c r="CQ11" i="3"/>
  <c r="CP11" i="3"/>
  <c r="CO11" i="3"/>
  <c r="CN11" i="3"/>
  <c r="CM11" i="3" s="1"/>
  <c r="CL11" i="3"/>
  <c r="CK11" i="3"/>
  <c r="CJ11" i="3" s="1"/>
  <c r="CI11" i="3"/>
  <c r="CH11" i="3"/>
  <c r="CG11" i="3"/>
  <c r="CF11" i="3"/>
  <c r="CE11" i="3"/>
  <c r="CD11" i="3"/>
  <c r="CC11" i="3"/>
  <c r="CA11" i="3"/>
  <c r="BZ11" i="3"/>
  <c r="BY11" i="3"/>
  <c r="BX11" i="3" s="1"/>
  <c r="BW11" i="3"/>
  <c r="BV11" i="3"/>
  <c r="BU11" i="3"/>
  <c r="BS11" i="3"/>
  <c r="BQ11" i="3"/>
  <c r="BO11" i="3"/>
  <c r="BM11" i="3"/>
  <c r="BL11" i="3" s="1"/>
  <c r="BK11" i="3"/>
  <c r="BH11" i="3"/>
  <c r="BG11" i="3"/>
  <c r="BF11" i="3"/>
  <c r="BE11" i="3"/>
  <c r="BD11" i="3"/>
  <c r="BC11" i="3"/>
  <c r="BJ11" i="3" s="1"/>
  <c r="BB11" i="3"/>
  <c r="BA11" i="3"/>
  <c r="AZ11" i="3" s="1"/>
  <c r="AY11" i="3"/>
  <c r="AX11" i="3"/>
  <c r="AW11" i="3"/>
  <c r="AV11" i="3"/>
  <c r="AU11" i="3"/>
  <c r="AT11" i="3"/>
  <c r="AS11" i="3"/>
  <c r="AQ11" i="3"/>
  <c r="AO11" i="3"/>
  <c r="AN11" i="3"/>
  <c r="AM11" i="3"/>
  <c r="AL11" i="3"/>
  <c r="AK11" i="3"/>
  <c r="AJ11" i="3"/>
  <c r="AH11" i="3"/>
  <c r="AF11" i="3"/>
  <c r="AE11" i="3"/>
  <c r="AD11" i="3"/>
  <c r="AC11" i="3"/>
  <c r="AB11" i="3"/>
  <c r="Z11" i="3"/>
  <c r="Y11" i="3"/>
  <c r="W11" i="3"/>
  <c r="X11" i="3" s="1"/>
  <c r="V11" i="3"/>
  <c r="U11" i="3"/>
  <c r="T11" i="3"/>
  <c r="S11" i="3"/>
  <c r="Q11" i="3"/>
  <c r="R11" i="3" s="1"/>
  <c r="P11" i="3"/>
  <c r="O11" i="3"/>
  <c r="M11" i="3"/>
  <c r="N11" i="3" s="1"/>
  <c r="DD10" i="3"/>
  <c r="DB10" i="3"/>
  <c r="DC10" i="3" s="1"/>
  <c r="CZ10" i="3"/>
  <c r="CY10" i="3"/>
  <c r="CX10" i="3"/>
  <c r="CW10" i="3"/>
  <c r="CV10" i="3"/>
  <c r="CT10" i="3"/>
  <c r="CU10" i="3" s="1"/>
  <c r="CR10" i="3"/>
  <c r="CQ10" i="3"/>
  <c r="CP10" i="3"/>
  <c r="CO10" i="3"/>
  <c r="CN10" i="3"/>
  <c r="CM10" i="3" s="1"/>
  <c r="CL10" i="3"/>
  <c r="CK10" i="3"/>
  <c r="CJ10" i="3" s="1"/>
  <c r="CI10" i="3"/>
  <c r="CH10" i="3"/>
  <c r="CG10" i="3"/>
  <c r="CF10" i="3"/>
  <c r="CE10" i="3"/>
  <c r="CC10" i="3"/>
  <c r="CB10" i="3" s="1"/>
  <c r="CA10" i="3"/>
  <c r="BZ10" i="3"/>
  <c r="BY10" i="3"/>
  <c r="BW10" i="3"/>
  <c r="BU10" i="3"/>
  <c r="BS10" i="3"/>
  <c r="BR10" i="3" s="1"/>
  <c r="BQ10" i="3"/>
  <c r="BP10" i="3" s="1"/>
  <c r="BO10" i="3"/>
  <c r="BM10" i="3"/>
  <c r="BL10" i="3" s="1"/>
  <c r="BK10" i="3"/>
  <c r="BJ10" i="3"/>
  <c r="BH10" i="3"/>
  <c r="BG10" i="3"/>
  <c r="BF10" i="3"/>
  <c r="BE10" i="3"/>
  <c r="BD10" i="3"/>
  <c r="BC10" i="3"/>
  <c r="BB10" i="3"/>
  <c r="BA10" i="3"/>
  <c r="AZ10" i="3" s="1"/>
  <c r="AY10" i="3"/>
  <c r="AW10" i="3"/>
  <c r="AX10" i="3" s="1"/>
  <c r="AV10" i="3"/>
  <c r="AU10" i="3"/>
  <c r="AT10" i="3"/>
  <c r="AS10" i="3"/>
  <c r="AR10" i="3" s="1"/>
  <c r="AQ10" i="3"/>
  <c r="AP10" i="3"/>
  <c r="AO10" i="3"/>
  <c r="AN10" i="3"/>
  <c r="AM10" i="3"/>
  <c r="AL10" i="3"/>
  <c r="AK10" i="3"/>
  <c r="AJ10" i="3"/>
  <c r="AH10" i="3"/>
  <c r="AG10" i="3"/>
  <c r="AF10" i="3"/>
  <c r="AE10" i="3"/>
  <c r="AD10" i="3"/>
  <c r="AC10" i="3"/>
  <c r="AB10" i="3"/>
  <c r="Z10" i="3"/>
  <c r="AA10" i="3" s="1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BI10" i="3" s="1"/>
  <c r="DD9" i="3"/>
  <c r="DB9" i="3"/>
  <c r="DA9" i="3"/>
  <c r="CZ9" i="3"/>
  <c r="CY9" i="3"/>
  <c r="CX9" i="3"/>
  <c r="CW9" i="3"/>
  <c r="CV9" i="3"/>
  <c r="CT9" i="3"/>
  <c r="CU9" i="3" s="1"/>
  <c r="CR9" i="3"/>
  <c r="CQ9" i="3"/>
  <c r="CP9" i="3"/>
  <c r="CO9" i="3"/>
  <c r="CN9" i="3"/>
  <c r="CL9" i="3"/>
  <c r="CK9" i="3"/>
  <c r="CI9" i="3"/>
  <c r="CH9" i="3"/>
  <c r="CG9" i="3"/>
  <c r="CF9" i="3"/>
  <c r="CE9" i="3"/>
  <c r="CC9" i="3"/>
  <c r="CB9" i="3" s="1"/>
  <c r="CA9" i="3"/>
  <c r="BZ9" i="3"/>
  <c r="BY9" i="3"/>
  <c r="BW9" i="3"/>
  <c r="BV9" i="3" s="1"/>
  <c r="BU9" i="3"/>
  <c r="BT9" i="3" s="1"/>
  <c r="BS9" i="3"/>
  <c r="BQ9" i="3"/>
  <c r="BP9" i="3" s="1"/>
  <c r="BO9" i="3"/>
  <c r="BN9" i="3"/>
  <c r="BM9" i="3"/>
  <c r="BK9" i="3"/>
  <c r="BJ9" i="3" s="1"/>
  <c r="BH9" i="3"/>
  <c r="BG9" i="3"/>
  <c r="BF9" i="3"/>
  <c r="BE9" i="3"/>
  <c r="BD9" i="3"/>
  <c r="BC9" i="3"/>
  <c r="BB9" i="3"/>
  <c r="BA9" i="3"/>
  <c r="AY9" i="3"/>
  <c r="AW9" i="3"/>
  <c r="AX9" i="3" s="1"/>
  <c r="AV9" i="3"/>
  <c r="AU9" i="3"/>
  <c r="AT9" i="3"/>
  <c r="AS9" i="3"/>
  <c r="AR9" i="3" s="1"/>
  <c r="AQ9" i="3"/>
  <c r="AO9" i="3"/>
  <c r="AP9" i="3" s="1"/>
  <c r="AN9" i="3"/>
  <c r="AM9" i="3"/>
  <c r="AL9" i="3"/>
  <c r="AK9" i="3"/>
  <c r="AI9" i="3" s="1"/>
  <c r="AJ9" i="3"/>
  <c r="AH9" i="3"/>
  <c r="AG9" i="3" s="1"/>
  <c r="AF9" i="3"/>
  <c r="AE9" i="3"/>
  <c r="AD9" i="3"/>
  <c r="AC9" i="3"/>
  <c r="AB9" i="3"/>
  <c r="Z9" i="3"/>
  <c r="AA9" i="3" s="1"/>
  <c r="Y9" i="3"/>
  <c r="X9" i="3"/>
  <c r="W9" i="3"/>
  <c r="V9" i="3"/>
  <c r="U9" i="3"/>
  <c r="T9" i="3"/>
  <c r="S9" i="3"/>
  <c r="Q9" i="3"/>
  <c r="R9" i="3" s="1"/>
  <c r="O9" i="3"/>
  <c r="P9" i="3" s="1"/>
  <c r="M9" i="3"/>
  <c r="N9" i="3" s="1"/>
  <c r="DD8" i="3"/>
  <c r="DB8" i="3"/>
  <c r="CZ8" i="3"/>
  <c r="CY8" i="3"/>
  <c r="CX8" i="3"/>
  <c r="CW8" i="3"/>
  <c r="CV8" i="3"/>
  <c r="CT8" i="3"/>
  <c r="CS8" i="3"/>
  <c r="CR8" i="3"/>
  <c r="CQ8" i="3"/>
  <c r="CP8" i="3"/>
  <c r="CO8" i="3"/>
  <c r="CN8" i="3"/>
  <c r="CL8" i="3"/>
  <c r="CK8" i="3"/>
  <c r="CI8" i="3"/>
  <c r="CH8" i="3"/>
  <c r="CG8" i="3"/>
  <c r="CF8" i="3"/>
  <c r="CE8" i="3"/>
  <c r="CC8" i="3"/>
  <c r="CA8" i="3"/>
  <c r="BZ8" i="3"/>
  <c r="BY8" i="3"/>
  <c r="BX8" i="3" s="1"/>
  <c r="BW8" i="3"/>
  <c r="BU8" i="3"/>
  <c r="BT8" i="3" s="1"/>
  <c r="BS8" i="3"/>
  <c r="BR8" i="3"/>
  <c r="BQ8" i="3"/>
  <c r="BO8" i="3"/>
  <c r="BM8" i="3"/>
  <c r="BK8" i="3"/>
  <c r="BJ8" i="3" s="1"/>
  <c r="BH8" i="3"/>
  <c r="BG8" i="3"/>
  <c r="BF8" i="3"/>
  <c r="BE8" i="3"/>
  <c r="BD8" i="3"/>
  <c r="BC8" i="3"/>
  <c r="BB8" i="3"/>
  <c r="BA8" i="3"/>
  <c r="AY8" i="3"/>
  <c r="AW8" i="3"/>
  <c r="AV8" i="3"/>
  <c r="AU8" i="3"/>
  <c r="AT8" i="3"/>
  <c r="AS8" i="3"/>
  <c r="AQ8" i="3"/>
  <c r="AO8" i="3"/>
  <c r="AP8" i="3" s="1"/>
  <c r="AN8" i="3"/>
  <c r="AM8" i="3"/>
  <c r="AL8" i="3"/>
  <c r="AK8" i="3"/>
  <c r="AJ8" i="3"/>
  <c r="AH8" i="3"/>
  <c r="AG8" i="3" s="1"/>
  <c r="AF8" i="3"/>
  <c r="AE8" i="3"/>
  <c r="AD8" i="3"/>
  <c r="AC8" i="3"/>
  <c r="AB8" i="3"/>
  <c r="Z8" i="3"/>
  <c r="Y8" i="3"/>
  <c r="W8" i="3"/>
  <c r="X8" i="3" s="1"/>
  <c r="V8" i="3"/>
  <c r="U8" i="3"/>
  <c r="T8" i="3"/>
  <c r="S8" i="3"/>
  <c r="Q8" i="3"/>
  <c r="R8" i="3" s="1"/>
  <c r="O8" i="3"/>
  <c r="P8" i="3" s="1"/>
  <c r="M8" i="3"/>
  <c r="BI8" i="3" s="1"/>
  <c r="DD7" i="3"/>
  <c r="DB7" i="3"/>
  <c r="DC7" i="3" s="1"/>
  <c r="CZ7" i="3"/>
  <c r="CY7" i="3"/>
  <c r="CX7" i="3"/>
  <c r="CW7" i="3"/>
  <c r="CV7" i="3"/>
  <c r="CT7" i="3"/>
  <c r="CR7" i="3"/>
  <c r="CQ7" i="3"/>
  <c r="CP7" i="3"/>
  <c r="CO7" i="3"/>
  <c r="CN7" i="3"/>
  <c r="CL7" i="3"/>
  <c r="CK7" i="3"/>
  <c r="CJ7" i="3" s="1"/>
  <c r="CI7" i="3"/>
  <c r="CH7" i="3"/>
  <c r="CG7" i="3"/>
  <c r="CF7" i="3"/>
  <c r="CE7" i="3"/>
  <c r="CD7" i="3"/>
  <c r="CC7" i="3"/>
  <c r="CA7" i="3"/>
  <c r="BZ7" i="3"/>
  <c r="BY7" i="3"/>
  <c r="BX7" i="3" s="1"/>
  <c r="BW7" i="3"/>
  <c r="BV7" i="3"/>
  <c r="BU7" i="3"/>
  <c r="BS7" i="3"/>
  <c r="BQ7" i="3"/>
  <c r="BO7" i="3"/>
  <c r="BM7" i="3"/>
  <c r="BL7" i="3" s="1"/>
  <c r="BK7" i="3"/>
  <c r="BJ7" i="3"/>
  <c r="BH7" i="3"/>
  <c r="BG7" i="3"/>
  <c r="BF7" i="3"/>
  <c r="BE7" i="3"/>
  <c r="BD7" i="3"/>
  <c r="BC7" i="3"/>
  <c r="BB7" i="3"/>
  <c r="BA7" i="3"/>
  <c r="AZ7" i="3" s="1"/>
  <c r="AY7" i="3"/>
  <c r="AX7" i="3"/>
  <c r="AW7" i="3"/>
  <c r="AV7" i="3"/>
  <c r="AU7" i="3"/>
  <c r="AT7" i="3"/>
  <c r="AS7" i="3"/>
  <c r="AQ7" i="3"/>
  <c r="AO7" i="3"/>
  <c r="AN7" i="3"/>
  <c r="AM7" i="3"/>
  <c r="AL7" i="3"/>
  <c r="AK7" i="3"/>
  <c r="AJ7" i="3"/>
  <c r="AH7" i="3"/>
  <c r="AF7" i="3"/>
  <c r="AE7" i="3"/>
  <c r="AD7" i="3"/>
  <c r="AC7" i="3"/>
  <c r="AB7" i="3"/>
  <c r="Z7" i="3"/>
  <c r="Y7" i="3"/>
  <c r="W7" i="3"/>
  <c r="X7" i="3" s="1"/>
  <c r="V7" i="3"/>
  <c r="U7" i="3"/>
  <c r="T7" i="3"/>
  <c r="S7" i="3"/>
  <c r="Q7" i="3"/>
  <c r="R7" i="3" s="1"/>
  <c r="P7" i="3"/>
  <c r="O7" i="3"/>
  <c r="M7" i="3"/>
  <c r="N7" i="3" s="1"/>
  <c r="DD6" i="3"/>
  <c r="DB6" i="3"/>
  <c r="DC6" i="3" s="1"/>
  <c r="CZ6" i="3"/>
  <c r="CY6" i="3"/>
  <c r="CX6" i="3"/>
  <c r="CW6" i="3"/>
  <c r="CV6" i="3"/>
  <c r="CT6" i="3"/>
  <c r="CU6" i="3" s="1"/>
  <c r="CR6" i="3"/>
  <c r="CQ6" i="3"/>
  <c r="CP6" i="3"/>
  <c r="CO6" i="3"/>
  <c r="CN6" i="3"/>
  <c r="CL6" i="3"/>
  <c r="CK6" i="3"/>
  <c r="CJ6" i="3" s="1"/>
  <c r="CI6" i="3"/>
  <c r="CH6" i="3"/>
  <c r="CG6" i="3"/>
  <c r="CF6" i="3"/>
  <c r="CE6" i="3"/>
  <c r="CC6" i="3"/>
  <c r="CB6" i="3" s="1"/>
  <c r="CA6" i="3"/>
  <c r="BZ6" i="3"/>
  <c r="BY6" i="3"/>
  <c r="BW6" i="3"/>
  <c r="BU6" i="3"/>
  <c r="BS6" i="3"/>
  <c r="BR6" i="3" s="1"/>
  <c r="BQ6" i="3"/>
  <c r="BP6" i="3" s="1"/>
  <c r="BO6" i="3"/>
  <c r="BM6" i="3"/>
  <c r="BN6" i="3" s="1"/>
  <c r="BK6" i="3"/>
  <c r="BJ6" i="3"/>
  <c r="BH6" i="3"/>
  <c r="BG6" i="3"/>
  <c r="BF6" i="3"/>
  <c r="BE6" i="3"/>
  <c r="BD6" i="3"/>
  <c r="BC6" i="3"/>
  <c r="BB6" i="3"/>
  <c r="BA6" i="3"/>
  <c r="AY6" i="3"/>
  <c r="AW6" i="3"/>
  <c r="AV6" i="3"/>
  <c r="AU6" i="3"/>
  <c r="AT6" i="3"/>
  <c r="AS6" i="3"/>
  <c r="AQ6" i="3"/>
  <c r="AO6" i="3"/>
  <c r="AN6" i="3"/>
  <c r="AM6" i="3"/>
  <c r="AL6" i="3"/>
  <c r="AK6" i="3"/>
  <c r="AI6" i="3" s="1"/>
  <c r="AJ6" i="3"/>
  <c r="AH6" i="3"/>
  <c r="AF6" i="3"/>
  <c r="AE6" i="3"/>
  <c r="AD6" i="3"/>
  <c r="AC6" i="3"/>
  <c r="AB6" i="3"/>
  <c r="Z6" i="3"/>
  <c r="Y6" i="3"/>
  <c r="W6" i="3"/>
  <c r="X6" i="3" s="1"/>
  <c r="V6" i="3"/>
  <c r="U6" i="3"/>
  <c r="T6" i="3"/>
  <c r="S6" i="3"/>
  <c r="Q6" i="3"/>
  <c r="R6" i="3" s="1"/>
  <c r="P6" i="3"/>
  <c r="O6" i="3"/>
  <c r="M6" i="3"/>
  <c r="N6" i="3" s="1"/>
  <c r="DD5" i="3"/>
  <c r="DB5" i="3"/>
  <c r="DC5" i="3" s="1"/>
  <c r="CZ5" i="3"/>
  <c r="CY5" i="3"/>
  <c r="CX5" i="3"/>
  <c r="CW5" i="3"/>
  <c r="CV5" i="3"/>
  <c r="CT5" i="3"/>
  <c r="CS5" i="3" s="1"/>
  <c r="CR5" i="3"/>
  <c r="CQ5" i="3"/>
  <c r="CP5" i="3"/>
  <c r="CO5" i="3"/>
  <c r="CN5" i="3"/>
  <c r="CL5" i="3"/>
  <c r="CK5" i="3"/>
  <c r="CJ5" i="3" s="1"/>
  <c r="CI5" i="3"/>
  <c r="CH5" i="3"/>
  <c r="CG5" i="3"/>
  <c r="CF5" i="3"/>
  <c r="CE5" i="3"/>
  <c r="CC5" i="3"/>
  <c r="CB5" i="3" s="1"/>
  <c r="CA5" i="3"/>
  <c r="BZ5" i="3"/>
  <c r="BY5" i="3"/>
  <c r="BX5" i="3" s="1"/>
  <c r="BW5" i="3"/>
  <c r="BV5" i="3" s="1"/>
  <c r="BU5" i="3"/>
  <c r="BS5" i="3"/>
  <c r="BT5" i="3" s="1"/>
  <c r="BQ5" i="3"/>
  <c r="BO5" i="3"/>
  <c r="BP5" i="3" s="1"/>
  <c r="BM5" i="3"/>
  <c r="BL5" i="3" s="1"/>
  <c r="BK5" i="3"/>
  <c r="BJ5" i="3" s="1"/>
  <c r="BH5" i="3"/>
  <c r="BG5" i="3"/>
  <c r="BF5" i="3"/>
  <c r="BE5" i="3"/>
  <c r="BD5" i="3"/>
  <c r="BC5" i="3"/>
  <c r="BB5" i="3"/>
  <c r="BA5" i="3"/>
  <c r="AZ5" i="3"/>
  <c r="AY5" i="3"/>
  <c r="AX5" i="3"/>
  <c r="AW5" i="3"/>
  <c r="AV5" i="3"/>
  <c r="AU5" i="3"/>
  <c r="AT5" i="3"/>
  <c r="AS5" i="3"/>
  <c r="AR5" i="3"/>
  <c r="AQ5" i="3"/>
  <c r="AP5" i="3"/>
  <c r="AO5" i="3"/>
  <c r="AN5" i="3"/>
  <c r="AM5" i="3"/>
  <c r="AL5" i="3"/>
  <c r="AK5" i="3"/>
  <c r="AJ5" i="3"/>
  <c r="AH5" i="3"/>
  <c r="AF5" i="3"/>
  <c r="AE5" i="3"/>
  <c r="AD5" i="3"/>
  <c r="AC5" i="3"/>
  <c r="AB5" i="3"/>
  <c r="Z5" i="3"/>
  <c r="Y5" i="3"/>
  <c r="W5" i="3"/>
  <c r="X5" i="3" s="1"/>
  <c r="V5" i="3"/>
  <c r="U5" i="3"/>
  <c r="T5" i="3"/>
  <c r="S5" i="3"/>
  <c r="Q5" i="3"/>
  <c r="R5" i="3" s="1"/>
  <c r="O5" i="3"/>
  <c r="P5" i="3" s="1"/>
  <c r="M5" i="3"/>
  <c r="BI5" i="3" s="1"/>
  <c r="DD4" i="3"/>
  <c r="DB4" i="3"/>
  <c r="DA4" i="3" s="1"/>
  <c r="CZ4" i="3"/>
  <c r="CY4" i="3"/>
  <c r="CX4" i="3"/>
  <c r="CW4" i="3"/>
  <c r="CV4" i="3"/>
  <c r="CT4" i="3"/>
  <c r="CS4" i="3" s="1"/>
  <c r="CR4" i="3"/>
  <c r="CQ4" i="3"/>
  <c r="CP4" i="3"/>
  <c r="CO4" i="3"/>
  <c r="CN4" i="3"/>
  <c r="CM4" i="3" s="1"/>
  <c r="CL4" i="3"/>
  <c r="CK4" i="3"/>
  <c r="CJ4" i="3"/>
  <c r="CI4" i="3"/>
  <c r="CH4" i="3"/>
  <c r="CG4" i="3"/>
  <c r="CF4" i="3"/>
  <c r="CE4" i="3"/>
  <c r="CD4" i="3"/>
  <c r="CC4" i="3"/>
  <c r="CB4" i="3"/>
  <c r="CA4" i="3"/>
  <c r="BZ4" i="3"/>
  <c r="BY4" i="3"/>
  <c r="BX4" i="3"/>
  <c r="BW4" i="3"/>
  <c r="BV4" i="3"/>
  <c r="BU4" i="3"/>
  <c r="BT4" i="3"/>
  <c r="BS4" i="3"/>
  <c r="BR4" i="3"/>
  <c r="BQ4" i="3"/>
  <c r="BP4" i="3"/>
  <c r="BO4" i="3"/>
  <c r="BN4" i="3"/>
  <c r="BM4" i="3"/>
  <c r="BL4" i="3"/>
  <c r="BK4" i="3"/>
  <c r="BJ4" i="3"/>
  <c r="BH4" i="3"/>
  <c r="BG4" i="3"/>
  <c r="BF4" i="3"/>
  <c r="BE4" i="3"/>
  <c r="BD4" i="3"/>
  <c r="BC4" i="3"/>
  <c r="BB4" i="3"/>
  <c r="BA4" i="3"/>
  <c r="AZ4" i="3" s="1"/>
  <c r="AY4" i="3"/>
  <c r="AW4" i="3"/>
  <c r="AX4" i="3" s="1"/>
  <c r="AV4" i="3"/>
  <c r="AU4" i="3"/>
  <c r="AT4" i="3"/>
  <c r="AS4" i="3"/>
  <c r="AR4" i="3" s="1"/>
  <c r="AQ4" i="3"/>
  <c r="AO4" i="3"/>
  <c r="AP4" i="3" s="1"/>
  <c r="AN4" i="3"/>
  <c r="AM4" i="3"/>
  <c r="AL4" i="3"/>
  <c r="AK4" i="3"/>
  <c r="AI4" i="3" s="1"/>
  <c r="AJ4" i="3"/>
  <c r="AH4" i="3"/>
  <c r="AG4" i="3" s="1"/>
  <c r="AF4" i="3"/>
  <c r="AE4" i="3"/>
  <c r="AD4" i="3"/>
  <c r="AC4" i="3"/>
  <c r="AB4" i="3"/>
  <c r="Z4" i="3"/>
  <c r="AA4" i="3" s="1"/>
  <c r="Y4" i="3"/>
  <c r="X4" i="3"/>
  <c r="W4" i="3"/>
  <c r="V4" i="3"/>
  <c r="U4" i="3"/>
  <c r="T4" i="3"/>
  <c r="S4" i="3"/>
  <c r="R4" i="3"/>
  <c r="Q4" i="3"/>
  <c r="P4" i="3"/>
  <c r="O4" i="3"/>
  <c r="N4" i="3"/>
  <c r="M4" i="3"/>
  <c r="BI4" i="3" s="1"/>
  <c r="DD3" i="3"/>
  <c r="DB3" i="3"/>
  <c r="CZ3" i="3"/>
  <c r="CY3" i="3"/>
  <c r="CX3" i="3"/>
  <c r="CW3" i="3"/>
  <c r="CV3" i="3"/>
  <c r="CT3" i="3"/>
  <c r="CR3" i="3"/>
  <c r="CQ3" i="3"/>
  <c r="CP3" i="3"/>
  <c r="CO3" i="3"/>
  <c r="CN3" i="3"/>
  <c r="CL3" i="3"/>
  <c r="CK3" i="3"/>
  <c r="CJ3" i="3" s="1"/>
  <c r="CI3" i="3"/>
  <c r="CH3" i="3"/>
  <c r="CG3" i="3"/>
  <c r="CF3" i="3"/>
  <c r="CE3" i="3"/>
  <c r="CC3" i="3"/>
  <c r="CD3" i="3" s="1"/>
  <c r="CA3" i="3"/>
  <c r="BZ3" i="3"/>
  <c r="BY3" i="3"/>
  <c r="BX3" i="3" s="1"/>
  <c r="BW3" i="3"/>
  <c r="BV3" i="3" s="1"/>
  <c r="BU3" i="3"/>
  <c r="BS3" i="3"/>
  <c r="BR3" i="3" s="1"/>
  <c r="BQ3" i="3"/>
  <c r="BO3" i="3"/>
  <c r="BP3" i="3" s="1"/>
  <c r="BM3" i="3"/>
  <c r="BN3" i="3" s="1"/>
  <c r="BK3" i="3"/>
  <c r="BJ3" i="3" s="1"/>
  <c r="BH3" i="3"/>
  <c r="BG3" i="3"/>
  <c r="BF3" i="3"/>
  <c r="BE3" i="3"/>
  <c r="BD3" i="3"/>
  <c r="BC3" i="3"/>
  <c r="BB3" i="3"/>
  <c r="BA3" i="3"/>
  <c r="AZ3" i="3"/>
  <c r="AY3" i="3"/>
  <c r="AX3" i="3"/>
  <c r="AW3" i="3"/>
  <c r="AV3" i="3"/>
  <c r="AU3" i="3"/>
  <c r="AT3" i="3"/>
  <c r="AS3" i="3"/>
  <c r="AR3" i="3"/>
  <c r="AQ3" i="3"/>
  <c r="AP3" i="3"/>
  <c r="AO3" i="3"/>
  <c r="AN3" i="3"/>
  <c r="AM3" i="3"/>
  <c r="AL3" i="3"/>
  <c r="AK3" i="3"/>
  <c r="AI3" i="3" s="1"/>
  <c r="AJ3" i="3"/>
  <c r="AH3" i="3"/>
  <c r="AF3" i="3"/>
  <c r="AE3" i="3"/>
  <c r="AD3" i="3"/>
  <c r="AC3" i="3"/>
  <c r="AB3" i="3"/>
  <c r="Z3" i="3"/>
  <c r="Y3" i="3"/>
  <c r="W3" i="3"/>
  <c r="X3" i="3" s="1"/>
  <c r="V3" i="3"/>
  <c r="U3" i="3"/>
  <c r="T3" i="3"/>
  <c r="S3" i="3"/>
  <c r="Q3" i="3"/>
  <c r="R3" i="3" s="1"/>
  <c r="O3" i="3"/>
  <c r="P3" i="3" s="1"/>
  <c r="M3" i="3"/>
  <c r="BI3" i="3" s="1"/>
  <c r="DD2" i="3"/>
  <c r="DB2" i="3"/>
  <c r="DA2" i="3" s="1"/>
  <c r="CZ2" i="3"/>
  <c r="CY2" i="3"/>
  <c r="CX2" i="3"/>
  <c r="CW2" i="3"/>
  <c r="CV2" i="3"/>
  <c r="CT2" i="3"/>
  <c r="CS2" i="3" s="1"/>
  <c r="CR2" i="3"/>
  <c r="CQ2" i="3"/>
  <c r="CP2" i="3"/>
  <c r="CO2" i="3"/>
  <c r="CN2" i="3"/>
  <c r="CL2" i="3"/>
  <c r="CK2" i="3"/>
  <c r="CJ2" i="3"/>
  <c r="CI2" i="3"/>
  <c r="CH2" i="3"/>
  <c r="CG2" i="3"/>
  <c r="CF2" i="3"/>
  <c r="CE2" i="3"/>
  <c r="CD2" i="3"/>
  <c r="CC2" i="3"/>
  <c r="CB2" i="3"/>
  <c r="CA2" i="3"/>
  <c r="BZ2" i="3"/>
  <c r="BY2" i="3"/>
  <c r="BX2" i="3"/>
  <c r="BW2" i="3"/>
  <c r="BV2" i="3"/>
  <c r="BU2" i="3"/>
  <c r="BT2" i="3"/>
  <c r="BS2" i="3"/>
  <c r="BR2" i="3"/>
  <c r="BQ2" i="3"/>
  <c r="BP2" i="3"/>
  <c r="BO2" i="3"/>
  <c r="BN2" i="3"/>
  <c r="BM2" i="3"/>
  <c r="BL2" i="3"/>
  <c r="BK2" i="3"/>
  <c r="BH2" i="3"/>
  <c r="BG2" i="3"/>
  <c r="BF2" i="3"/>
  <c r="BE2" i="3"/>
  <c r="BD2" i="3"/>
  <c r="BC2" i="3"/>
  <c r="BJ2" i="3" s="1"/>
  <c r="BB2" i="3"/>
  <c r="BA2" i="3"/>
  <c r="AZ2" i="3" s="1"/>
  <c r="AY2" i="3"/>
  <c r="AW2" i="3"/>
  <c r="AX2" i="3" s="1"/>
  <c r="AV2" i="3"/>
  <c r="AU2" i="3"/>
  <c r="AT2" i="3"/>
  <c r="AS2" i="3"/>
  <c r="AR2" i="3" s="1"/>
  <c r="AQ2" i="3"/>
  <c r="AO2" i="3"/>
  <c r="AP2" i="3" s="1"/>
  <c r="AN2" i="3"/>
  <c r="AM2" i="3"/>
  <c r="AL2" i="3"/>
  <c r="AK2" i="3"/>
  <c r="AJ2" i="3"/>
  <c r="AH2" i="3"/>
  <c r="AG2" i="3" s="1"/>
  <c r="AF2" i="3"/>
  <c r="AE2" i="3"/>
  <c r="AD2" i="3"/>
  <c r="AC2" i="3"/>
  <c r="AB2" i="3"/>
  <c r="Z2" i="3"/>
  <c r="AA2" i="3" s="1"/>
  <c r="Y2" i="3"/>
  <c r="X2" i="3"/>
  <c r="W2" i="3"/>
  <c r="V2" i="3"/>
  <c r="U2" i="3"/>
  <c r="T2" i="3"/>
  <c r="S2" i="3"/>
  <c r="R2" i="3"/>
  <c r="Q2" i="3"/>
  <c r="P2" i="3"/>
  <c r="O2" i="3"/>
  <c r="N2" i="3"/>
  <c r="M2" i="3"/>
  <c r="BI2" i="3" s="1"/>
  <c r="L2" i="1"/>
  <c r="M2" i="1" s="1"/>
  <c r="N2" i="1"/>
  <c r="O2" i="1" s="1"/>
  <c r="P2" i="1"/>
  <c r="Q2" i="1" s="1"/>
  <c r="R2" i="1"/>
  <c r="S2" i="1"/>
  <c r="T2" i="1"/>
  <c r="U2" i="1"/>
  <c r="V2" i="1"/>
  <c r="W2" i="1" s="1"/>
  <c r="X2" i="1"/>
  <c r="Y2" i="1"/>
  <c r="Z2" i="1" s="1"/>
  <c r="AA2" i="1"/>
  <c r="AB2" i="1"/>
  <c r="AC2" i="1"/>
  <c r="AD2" i="1"/>
  <c r="AE2" i="1"/>
  <c r="AG2" i="1"/>
  <c r="AI2" i="1"/>
  <c r="AJ2" i="1"/>
  <c r="AK2" i="1"/>
  <c r="AL2" i="1"/>
  <c r="AM2" i="1"/>
  <c r="AN2" i="1"/>
  <c r="AP2" i="1"/>
  <c r="AR2" i="1"/>
  <c r="AQ2" i="1" s="1"/>
  <c r="AS2" i="1"/>
  <c r="AT2" i="1"/>
  <c r="AU2" i="1"/>
  <c r="AV2" i="1"/>
  <c r="AX2" i="1"/>
  <c r="AZ2" i="1"/>
  <c r="BA2" i="1"/>
  <c r="BB2" i="1"/>
  <c r="BC2" i="1"/>
  <c r="BD2" i="1"/>
  <c r="BE2" i="1"/>
  <c r="BF2" i="1"/>
  <c r="BG2" i="1"/>
  <c r="BJ2" i="1"/>
  <c r="BL2" i="1"/>
  <c r="BN2" i="1"/>
  <c r="BO2" i="1" s="1"/>
  <c r="BP2" i="1"/>
  <c r="BR2" i="1"/>
  <c r="BQ2" i="1" s="1"/>
  <c r="BT2" i="1"/>
  <c r="BV2" i="1"/>
  <c r="BX2" i="1"/>
  <c r="BY2" i="1"/>
  <c r="BZ2" i="1"/>
  <c r="CB2" i="1"/>
  <c r="CD2" i="1"/>
  <c r="CE2" i="1"/>
  <c r="CF2" i="1"/>
  <c r="CG2" i="1"/>
  <c r="CH2" i="1"/>
  <c r="CJ2" i="1"/>
  <c r="CK2" i="1"/>
  <c r="CM2" i="1"/>
  <c r="CN2" i="1"/>
  <c r="CO2" i="1"/>
  <c r="CP2" i="1"/>
  <c r="CQ2" i="1"/>
  <c r="CS2" i="1"/>
  <c r="CU2" i="1"/>
  <c r="CV2" i="1"/>
  <c r="CW2" i="1"/>
  <c r="CX2" i="1"/>
  <c r="CY2" i="1"/>
  <c r="DA2" i="1"/>
  <c r="DC2" i="1"/>
  <c r="L3" i="1"/>
  <c r="M3" i="1" s="1"/>
  <c r="N3" i="1"/>
  <c r="O3" i="1" s="1"/>
  <c r="P3" i="1"/>
  <c r="Q3" i="1" s="1"/>
  <c r="R3" i="1"/>
  <c r="S3" i="1"/>
  <c r="T3" i="1"/>
  <c r="U3" i="1"/>
  <c r="V3" i="1"/>
  <c r="W3" i="1" s="1"/>
  <c r="X3" i="1"/>
  <c r="Y3" i="1"/>
  <c r="AA3" i="1"/>
  <c r="AB3" i="1"/>
  <c r="AC3" i="1"/>
  <c r="AD3" i="1"/>
  <c r="AE3" i="1"/>
  <c r="AG3" i="1"/>
  <c r="AI3" i="1"/>
  <c r="AJ3" i="1"/>
  <c r="AK3" i="1"/>
  <c r="AL3" i="1"/>
  <c r="AM3" i="1"/>
  <c r="AN3" i="1"/>
  <c r="AP3" i="1"/>
  <c r="AR3" i="1"/>
  <c r="AS3" i="1"/>
  <c r="AT3" i="1"/>
  <c r="AU3" i="1"/>
  <c r="AV3" i="1"/>
  <c r="AX3" i="1"/>
  <c r="AZ3" i="1"/>
  <c r="BA3" i="1"/>
  <c r="BB3" i="1"/>
  <c r="BC3" i="1"/>
  <c r="BD3" i="1"/>
  <c r="BE3" i="1"/>
  <c r="BF3" i="1"/>
  <c r="BG3" i="1"/>
  <c r="BJ3" i="1"/>
  <c r="BL3" i="1"/>
  <c r="BN3" i="1"/>
  <c r="BO3" i="1" s="1"/>
  <c r="BP3" i="1"/>
  <c r="BR3" i="1"/>
  <c r="BT3" i="1"/>
  <c r="BV3" i="1"/>
  <c r="BX3" i="1"/>
  <c r="BY3" i="1"/>
  <c r="BZ3" i="1"/>
  <c r="CB3" i="1"/>
  <c r="CD3" i="1"/>
  <c r="CE3" i="1"/>
  <c r="CF3" i="1"/>
  <c r="CG3" i="1"/>
  <c r="CH3" i="1"/>
  <c r="CJ3" i="1"/>
  <c r="CK3" i="1"/>
  <c r="CM3" i="1"/>
  <c r="CN3" i="1"/>
  <c r="CO3" i="1"/>
  <c r="CP3" i="1"/>
  <c r="CQ3" i="1"/>
  <c r="CS3" i="1"/>
  <c r="CU3" i="1"/>
  <c r="CV3" i="1"/>
  <c r="CW3" i="1"/>
  <c r="CX3" i="1"/>
  <c r="CY3" i="1"/>
  <c r="CZ3" i="1" s="1"/>
  <c r="DA3" i="1"/>
  <c r="DC3" i="1"/>
  <c r="L4" i="1"/>
  <c r="M4" i="1" s="1"/>
  <c r="N4" i="1"/>
  <c r="O4" i="1" s="1"/>
  <c r="P4" i="1"/>
  <c r="Q4" i="1" s="1"/>
  <c r="R4" i="1"/>
  <c r="S4" i="1"/>
  <c r="T4" i="1"/>
  <c r="U4" i="1"/>
  <c r="V4" i="1"/>
  <c r="W4" i="1" s="1"/>
  <c r="X4" i="1"/>
  <c r="Y4" i="1"/>
  <c r="AA4" i="1"/>
  <c r="AB4" i="1"/>
  <c r="AC4" i="1"/>
  <c r="AD4" i="1"/>
  <c r="AE4" i="1"/>
  <c r="AG4" i="1"/>
  <c r="AI4" i="1"/>
  <c r="AJ4" i="1"/>
  <c r="AH4" i="1" s="1"/>
  <c r="AK4" i="1"/>
  <c r="AL4" i="1"/>
  <c r="AM4" i="1"/>
  <c r="AN4" i="1"/>
  <c r="AP4" i="1"/>
  <c r="AR4" i="1"/>
  <c r="AQ4" i="1" s="1"/>
  <c r="AS4" i="1"/>
  <c r="AT4" i="1"/>
  <c r="AU4" i="1"/>
  <c r="AV4" i="1"/>
  <c r="AX4" i="1"/>
  <c r="AY4" i="1"/>
  <c r="AZ4" i="1"/>
  <c r="BA4" i="1"/>
  <c r="BB4" i="1"/>
  <c r="BC4" i="1"/>
  <c r="BD4" i="1"/>
  <c r="BE4" i="1"/>
  <c r="BF4" i="1"/>
  <c r="BG4" i="1"/>
  <c r="BJ4" i="1"/>
  <c r="BL4" i="1"/>
  <c r="BN4" i="1"/>
  <c r="BP4" i="1"/>
  <c r="BR4" i="1"/>
  <c r="BT4" i="1"/>
  <c r="BV4" i="1"/>
  <c r="BX4" i="1"/>
  <c r="BY4" i="1"/>
  <c r="BZ4" i="1"/>
  <c r="CB4" i="1"/>
  <c r="CD4" i="1"/>
  <c r="CE4" i="1"/>
  <c r="CF4" i="1"/>
  <c r="CG4" i="1"/>
  <c r="CH4" i="1"/>
  <c r="CJ4" i="1"/>
  <c r="CK4" i="1"/>
  <c r="CM4" i="1"/>
  <c r="CL4" i="1" s="1"/>
  <c r="CN4" i="1"/>
  <c r="CO4" i="1"/>
  <c r="CP4" i="1"/>
  <c r="CQ4" i="1"/>
  <c r="CS4" i="1"/>
  <c r="CU4" i="1"/>
  <c r="CV4" i="1"/>
  <c r="CW4" i="1"/>
  <c r="CX4" i="1"/>
  <c r="CY4" i="1"/>
  <c r="DA4" i="1"/>
  <c r="DC4" i="1"/>
  <c r="L5" i="1"/>
  <c r="M5" i="1" s="1"/>
  <c r="N5" i="1"/>
  <c r="O5" i="1"/>
  <c r="P5" i="1"/>
  <c r="Q5" i="1" s="1"/>
  <c r="R5" i="1"/>
  <c r="S5" i="1"/>
  <c r="T5" i="1"/>
  <c r="U5" i="1"/>
  <c r="V5" i="1"/>
  <c r="W5" i="1" s="1"/>
  <c r="X5" i="1"/>
  <c r="Y5" i="1"/>
  <c r="AA5" i="1"/>
  <c r="AB5" i="1"/>
  <c r="AC5" i="1"/>
  <c r="AD5" i="1"/>
  <c r="AE5" i="1"/>
  <c r="AG5" i="1"/>
  <c r="AI5" i="1"/>
  <c r="AJ5" i="1"/>
  <c r="AK5" i="1"/>
  <c r="AL5" i="1"/>
  <c r="AM5" i="1"/>
  <c r="AN5" i="1"/>
  <c r="AP5" i="1"/>
  <c r="AR5" i="1"/>
  <c r="AS5" i="1"/>
  <c r="AT5" i="1"/>
  <c r="AU5" i="1"/>
  <c r="AV5" i="1"/>
  <c r="AX5" i="1"/>
  <c r="AY5" i="1"/>
  <c r="AZ5" i="1"/>
  <c r="BA5" i="1"/>
  <c r="BB5" i="1"/>
  <c r="BC5" i="1"/>
  <c r="BD5" i="1"/>
  <c r="BE5" i="1"/>
  <c r="BF5" i="1"/>
  <c r="BG5" i="1"/>
  <c r="BJ5" i="1"/>
  <c r="BL5" i="1"/>
  <c r="BN5" i="1"/>
  <c r="BO5" i="1" s="1"/>
  <c r="BP5" i="1"/>
  <c r="BR5" i="1"/>
  <c r="BQ5" i="1" s="1"/>
  <c r="BT5" i="1"/>
  <c r="BV5" i="1"/>
  <c r="BU5" i="1" s="1"/>
  <c r="BX5" i="1"/>
  <c r="BY5" i="1"/>
  <c r="BZ5" i="1"/>
  <c r="CB5" i="1"/>
  <c r="CC5" i="1" s="1"/>
  <c r="CD5" i="1"/>
  <c r="CE5" i="1"/>
  <c r="CF5" i="1"/>
  <c r="CG5" i="1"/>
  <c r="CH5" i="1"/>
  <c r="CJ5" i="1"/>
  <c r="CL5" i="1" s="1"/>
  <c r="CK5" i="1"/>
  <c r="CM5" i="1"/>
  <c r="CN5" i="1"/>
  <c r="CO5" i="1"/>
  <c r="CP5" i="1"/>
  <c r="CQ5" i="1"/>
  <c r="CS5" i="1"/>
  <c r="CU5" i="1"/>
  <c r="CV5" i="1"/>
  <c r="CW5" i="1"/>
  <c r="CX5" i="1"/>
  <c r="CY5" i="1"/>
  <c r="DA5" i="1"/>
  <c r="DC5" i="1"/>
  <c r="L6" i="1"/>
  <c r="M6" i="1" s="1"/>
  <c r="N6" i="1"/>
  <c r="O6" i="1" s="1"/>
  <c r="P6" i="1"/>
  <c r="Q6" i="1" s="1"/>
  <c r="R6" i="1"/>
  <c r="S6" i="1"/>
  <c r="T6" i="1"/>
  <c r="U6" i="1"/>
  <c r="V6" i="1"/>
  <c r="W6" i="1" s="1"/>
  <c r="X6" i="1"/>
  <c r="Y6" i="1"/>
  <c r="Z6" i="1"/>
  <c r="AA6" i="1"/>
  <c r="AB6" i="1"/>
  <c r="AC6" i="1"/>
  <c r="AD6" i="1"/>
  <c r="AE6" i="1"/>
  <c r="AG6" i="1"/>
  <c r="AI6" i="1"/>
  <c r="AJ6" i="1"/>
  <c r="AK6" i="1"/>
  <c r="AL6" i="1"/>
  <c r="AM6" i="1"/>
  <c r="AN6" i="1"/>
  <c r="AP6" i="1"/>
  <c r="AR6" i="1"/>
  <c r="AS6" i="1"/>
  <c r="AT6" i="1"/>
  <c r="AU6" i="1"/>
  <c r="AV6" i="1"/>
  <c r="AX6" i="1"/>
  <c r="AZ6" i="1"/>
  <c r="AY6" i="1" s="1"/>
  <c r="BA6" i="1"/>
  <c r="BB6" i="1"/>
  <c r="BC6" i="1"/>
  <c r="BD6" i="1"/>
  <c r="BE6" i="1"/>
  <c r="BF6" i="1"/>
  <c r="BG6" i="1"/>
  <c r="BJ6" i="1"/>
  <c r="BL6" i="1"/>
  <c r="BN6" i="1"/>
  <c r="BP6" i="1"/>
  <c r="BR6" i="1"/>
  <c r="BT6" i="1"/>
  <c r="BV6" i="1"/>
  <c r="BW6" i="1"/>
  <c r="BX6" i="1"/>
  <c r="BY6" i="1"/>
  <c r="BZ6" i="1"/>
  <c r="CA6" i="1"/>
  <c r="CB6" i="1"/>
  <c r="CD6" i="1"/>
  <c r="CE6" i="1"/>
  <c r="CF6" i="1"/>
  <c r="CG6" i="1"/>
  <c r="CH6" i="1"/>
  <c r="CJ6" i="1"/>
  <c r="CK6" i="1"/>
  <c r="CM6" i="1"/>
  <c r="CN6" i="1"/>
  <c r="CO6" i="1"/>
  <c r="CP6" i="1"/>
  <c r="CQ6" i="1"/>
  <c r="CS6" i="1"/>
  <c r="CU6" i="1"/>
  <c r="CV6" i="1"/>
  <c r="CW6" i="1"/>
  <c r="CX6" i="1"/>
  <c r="CY6" i="1"/>
  <c r="DA6" i="1"/>
  <c r="DC6" i="1"/>
  <c r="L7" i="1"/>
  <c r="M7" i="1" s="1"/>
  <c r="N7" i="1"/>
  <c r="O7" i="1" s="1"/>
  <c r="P7" i="1"/>
  <c r="Q7" i="1" s="1"/>
  <c r="R7" i="1"/>
  <c r="S7" i="1"/>
  <c r="T7" i="1"/>
  <c r="U7" i="1"/>
  <c r="V7" i="1"/>
  <c r="W7" i="1" s="1"/>
  <c r="X7" i="1"/>
  <c r="Y7" i="1"/>
  <c r="AA7" i="1"/>
  <c r="AB7" i="1"/>
  <c r="AC7" i="1"/>
  <c r="AD7" i="1"/>
  <c r="AE7" i="1"/>
  <c r="AG7" i="1"/>
  <c r="AI7" i="1"/>
  <c r="AJ7" i="1"/>
  <c r="AK7" i="1"/>
  <c r="AL7" i="1"/>
  <c r="AM7" i="1"/>
  <c r="AN7" i="1"/>
  <c r="AP7" i="1"/>
  <c r="AR7" i="1"/>
  <c r="AS7" i="1"/>
  <c r="AT7" i="1"/>
  <c r="AU7" i="1"/>
  <c r="AV7" i="1"/>
  <c r="AX7" i="1"/>
  <c r="AZ7" i="1"/>
  <c r="BA7" i="1"/>
  <c r="BB7" i="1"/>
  <c r="BC7" i="1"/>
  <c r="BD7" i="1"/>
  <c r="BE7" i="1"/>
  <c r="BF7" i="1"/>
  <c r="BG7" i="1"/>
  <c r="BJ7" i="1"/>
  <c r="BL7" i="1"/>
  <c r="BN7" i="1"/>
  <c r="BP7" i="1"/>
  <c r="BR7" i="1"/>
  <c r="BT7" i="1"/>
  <c r="BV7" i="1"/>
  <c r="BX7" i="1"/>
  <c r="BY7" i="1"/>
  <c r="BZ7" i="1"/>
  <c r="CB7" i="1"/>
  <c r="CD7" i="1"/>
  <c r="CE7" i="1"/>
  <c r="CF7" i="1"/>
  <c r="CG7" i="1"/>
  <c r="CH7" i="1"/>
  <c r="CJ7" i="1"/>
  <c r="CK7" i="1"/>
  <c r="CM7" i="1"/>
  <c r="CN7" i="1"/>
  <c r="CO7" i="1"/>
  <c r="CP7" i="1"/>
  <c r="CQ7" i="1"/>
  <c r="CS7" i="1"/>
  <c r="CU7" i="1"/>
  <c r="CV7" i="1"/>
  <c r="CW7" i="1"/>
  <c r="CX7" i="1"/>
  <c r="CY7" i="1"/>
  <c r="DA7" i="1"/>
  <c r="DC7" i="1"/>
  <c r="L8" i="1"/>
  <c r="M8" i="1" s="1"/>
  <c r="N8" i="1"/>
  <c r="O8" i="1" s="1"/>
  <c r="P8" i="1"/>
  <c r="Q8" i="1" s="1"/>
  <c r="R8" i="1"/>
  <c r="S8" i="1"/>
  <c r="T8" i="1"/>
  <c r="U8" i="1"/>
  <c r="V8" i="1"/>
  <c r="W8" i="1" s="1"/>
  <c r="X8" i="1"/>
  <c r="Y8" i="1"/>
  <c r="AA8" i="1"/>
  <c r="Z8" i="1" s="1"/>
  <c r="AB8" i="1"/>
  <c r="AC8" i="1"/>
  <c r="AD8" i="1"/>
  <c r="AE8" i="1"/>
  <c r="AG8" i="1"/>
  <c r="AI8" i="1"/>
  <c r="AJ8" i="1"/>
  <c r="AK8" i="1"/>
  <c r="AL8" i="1"/>
  <c r="AM8" i="1"/>
  <c r="AN8" i="1"/>
  <c r="AP8" i="1"/>
  <c r="AQ8" i="1" s="1"/>
  <c r="AR8" i="1"/>
  <c r="AS8" i="1"/>
  <c r="AT8" i="1"/>
  <c r="AU8" i="1"/>
  <c r="AV8" i="1"/>
  <c r="AX8" i="1"/>
  <c r="AZ8" i="1"/>
  <c r="BA8" i="1"/>
  <c r="BB8" i="1"/>
  <c r="BC8" i="1"/>
  <c r="BD8" i="1"/>
  <c r="BE8" i="1"/>
  <c r="BF8" i="1"/>
  <c r="BG8" i="1"/>
  <c r="BJ8" i="1"/>
  <c r="BL8" i="1"/>
  <c r="BN8" i="1"/>
  <c r="BP8" i="1"/>
  <c r="BR8" i="1"/>
  <c r="BT8" i="1"/>
  <c r="BV8" i="1"/>
  <c r="BX8" i="1"/>
  <c r="BY8" i="1"/>
  <c r="BZ8" i="1"/>
  <c r="CB8" i="1"/>
  <c r="CA8" i="1" s="1"/>
  <c r="CD8" i="1"/>
  <c r="CE8" i="1"/>
  <c r="CF8" i="1"/>
  <c r="CG8" i="1"/>
  <c r="CH8" i="1"/>
  <c r="CJ8" i="1"/>
  <c r="CK8" i="1"/>
  <c r="CM8" i="1"/>
  <c r="CL8" i="1" s="1"/>
  <c r="CN8" i="1"/>
  <c r="CO8" i="1"/>
  <c r="CP8" i="1"/>
  <c r="CQ8" i="1"/>
  <c r="CR8" i="1" s="1"/>
  <c r="CS8" i="1"/>
  <c r="CU8" i="1"/>
  <c r="CT8" i="1" s="1"/>
  <c r="CV8" i="1"/>
  <c r="CW8" i="1"/>
  <c r="CX8" i="1"/>
  <c r="CY8" i="1"/>
  <c r="DA8" i="1"/>
  <c r="DC8" i="1"/>
  <c r="L9" i="1"/>
  <c r="M9" i="1" s="1"/>
  <c r="N9" i="1"/>
  <c r="O9" i="1" s="1"/>
  <c r="P9" i="1"/>
  <c r="Q9" i="1" s="1"/>
  <c r="R9" i="1"/>
  <c r="S9" i="1"/>
  <c r="T9" i="1"/>
  <c r="U9" i="1"/>
  <c r="V9" i="1"/>
  <c r="W9" i="1" s="1"/>
  <c r="X9" i="1"/>
  <c r="Y9" i="1"/>
  <c r="AA9" i="1"/>
  <c r="AB9" i="1"/>
  <c r="AC9" i="1"/>
  <c r="AD9" i="1"/>
  <c r="AE9" i="1"/>
  <c r="AG9" i="1"/>
  <c r="AI9" i="1"/>
  <c r="AJ9" i="1"/>
  <c r="AH9" i="1" s="1"/>
  <c r="AK9" i="1"/>
  <c r="AL9" i="1"/>
  <c r="AM9" i="1"/>
  <c r="AN9" i="1"/>
  <c r="AP9" i="1"/>
  <c r="AR9" i="1"/>
  <c r="AS9" i="1"/>
  <c r="AT9" i="1"/>
  <c r="AU9" i="1"/>
  <c r="AV9" i="1"/>
  <c r="AX9" i="1"/>
  <c r="AZ9" i="1"/>
  <c r="AY9" i="1" s="1"/>
  <c r="BA9" i="1"/>
  <c r="BB9" i="1"/>
  <c r="BC9" i="1"/>
  <c r="BD9" i="1"/>
  <c r="BE9" i="1"/>
  <c r="BF9" i="1"/>
  <c r="BG9" i="1"/>
  <c r="BH9" i="1"/>
  <c r="BJ9" i="1"/>
  <c r="BL9" i="1"/>
  <c r="BN9" i="1"/>
  <c r="BP9" i="1"/>
  <c r="BR9" i="1"/>
  <c r="BT9" i="1"/>
  <c r="BV9" i="1"/>
  <c r="BX9" i="1"/>
  <c r="BW9" i="1" s="1"/>
  <c r="BY9" i="1"/>
  <c r="BZ9" i="1"/>
  <c r="CB9" i="1"/>
  <c r="CD9" i="1"/>
  <c r="CE9" i="1"/>
  <c r="CF9" i="1"/>
  <c r="CG9" i="1"/>
  <c r="CH9" i="1"/>
  <c r="CJ9" i="1"/>
  <c r="CK9" i="1"/>
  <c r="CM9" i="1"/>
  <c r="CN9" i="1"/>
  <c r="CO9" i="1"/>
  <c r="CP9" i="1"/>
  <c r="CQ9" i="1"/>
  <c r="CS9" i="1"/>
  <c r="CR9" i="1" s="1"/>
  <c r="CU9" i="1"/>
  <c r="CV9" i="1"/>
  <c r="CW9" i="1"/>
  <c r="CX9" i="1"/>
  <c r="CY9" i="1"/>
  <c r="DA9" i="1"/>
  <c r="CZ9" i="1" s="1"/>
  <c r="DC9" i="1"/>
  <c r="L10" i="1"/>
  <c r="M10" i="1" s="1"/>
  <c r="N10" i="1"/>
  <c r="O10" i="1" s="1"/>
  <c r="P10" i="1"/>
  <c r="Q10" i="1" s="1"/>
  <c r="R10" i="1"/>
  <c r="S10" i="1"/>
  <c r="T10" i="1"/>
  <c r="U10" i="1"/>
  <c r="V10" i="1"/>
  <c r="W10" i="1" s="1"/>
  <c r="X10" i="1"/>
  <c r="Y10" i="1"/>
  <c r="AA10" i="1"/>
  <c r="Z10" i="1" s="1"/>
  <c r="AB10" i="1"/>
  <c r="AC10" i="1"/>
  <c r="AD10" i="1"/>
  <c r="AE10" i="1"/>
  <c r="AF10" i="1" s="1"/>
  <c r="AG10" i="1"/>
  <c r="AI10" i="1"/>
  <c r="AJ10" i="1"/>
  <c r="AK10" i="1"/>
  <c r="AL10" i="1"/>
  <c r="AM10" i="1"/>
  <c r="AN10" i="1"/>
  <c r="AP10" i="1"/>
  <c r="AR10" i="1"/>
  <c r="AS10" i="1"/>
  <c r="AT10" i="1"/>
  <c r="AU10" i="1"/>
  <c r="AV10" i="1"/>
  <c r="AX10" i="1"/>
  <c r="AZ10" i="1"/>
  <c r="BA10" i="1"/>
  <c r="BB10" i="1"/>
  <c r="BC10" i="1"/>
  <c r="BD10" i="1"/>
  <c r="BE10" i="1"/>
  <c r="BF10" i="1"/>
  <c r="BG10" i="1"/>
  <c r="BJ10" i="1"/>
  <c r="BL10" i="1"/>
  <c r="BN10" i="1"/>
  <c r="BP10" i="1"/>
  <c r="BR10" i="1"/>
  <c r="BT10" i="1"/>
  <c r="BV10" i="1"/>
  <c r="BX10" i="1"/>
  <c r="BY10" i="1"/>
  <c r="BZ10" i="1"/>
  <c r="CB10" i="1"/>
  <c r="CD10" i="1"/>
  <c r="CE10" i="1"/>
  <c r="CF10" i="1"/>
  <c r="CG10" i="1"/>
  <c r="CH10" i="1"/>
  <c r="CJ10" i="1"/>
  <c r="CK10" i="1"/>
  <c r="CM10" i="1"/>
  <c r="CL10" i="1" s="1"/>
  <c r="CN10" i="1"/>
  <c r="CO10" i="1"/>
  <c r="CP10" i="1"/>
  <c r="CQ10" i="1"/>
  <c r="CS10" i="1"/>
  <c r="CU10" i="1"/>
  <c r="CV10" i="1"/>
  <c r="CW10" i="1"/>
  <c r="CX10" i="1"/>
  <c r="CY10" i="1"/>
  <c r="DA10" i="1"/>
  <c r="DB10" i="1" s="1"/>
  <c r="DC10" i="1"/>
  <c r="L11" i="1"/>
  <c r="M11" i="1" s="1"/>
  <c r="N11" i="1"/>
  <c r="O11" i="1" s="1"/>
  <c r="P11" i="1"/>
  <c r="Q11" i="1" s="1"/>
  <c r="R11" i="1"/>
  <c r="S11" i="1"/>
  <c r="T11" i="1"/>
  <c r="U11" i="1"/>
  <c r="V11" i="1"/>
  <c r="W11" i="1" s="1"/>
  <c r="X11" i="1"/>
  <c r="Y11" i="1"/>
  <c r="AA11" i="1"/>
  <c r="AB11" i="1"/>
  <c r="AC11" i="1"/>
  <c r="AD11" i="1"/>
  <c r="AE11" i="1"/>
  <c r="AG11" i="1"/>
  <c r="AI11" i="1"/>
  <c r="AJ11" i="1"/>
  <c r="AH11" i="1" s="1"/>
  <c r="AK11" i="1"/>
  <c r="AL11" i="1"/>
  <c r="AM11" i="1"/>
  <c r="AN11" i="1"/>
  <c r="AP11" i="1"/>
  <c r="AR11" i="1"/>
  <c r="AS11" i="1"/>
  <c r="AT11" i="1"/>
  <c r="AU11" i="1"/>
  <c r="AV11" i="1"/>
  <c r="AX11" i="1"/>
  <c r="AZ11" i="1"/>
  <c r="BA11" i="1"/>
  <c r="BB11" i="1"/>
  <c r="BC11" i="1"/>
  <c r="BD11" i="1"/>
  <c r="BE11" i="1"/>
  <c r="BF11" i="1"/>
  <c r="BG11" i="1"/>
  <c r="BJ11" i="1"/>
  <c r="BL11" i="1"/>
  <c r="BN11" i="1"/>
  <c r="BP11" i="1"/>
  <c r="BR11" i="1"/>
  <c r="BT11" i="1"/>
  <c r="BV11" i="1"/>
  <c r="BX11" i="1"/>
  <c r="BY11" i="1"/>
  <c r="BZ11" i="1"/>
  <c r="CB11" i="1"/>
  <c r="CD11" i="1"/>
  <c r="CE11" i="1"/>
  <c r="CF11" i="1"/>
  <c r="CG11" i="1"/>
  <c r="CH11" i="1"/>
  <c r="CI11" i="1" s="1"/>
  <c r="CJ11" i="1"/>
  <c r="CK11" i="1"/>
  <c r="CM11" i="1"/>
  <c r="CN11" i="1"/>
  <c r="CO11" i="1"/>
  <c r="CP11" i="1"/>
  <c r="CQ11" i="1"/>
  <c r="CS11" i="1"/>
  <c r="CU11" i="1"/>
  <c r="CV11" i="1"/>
  <c r="CW11" i="1"/>
  <c r="CX11" i="1"/>
  <c r="CY11" i="1"/>
  <c r="DA11" i="1"/>
  <c r="DC11" i="1"/>
  <c r="BH6" i="1" l="1"/>
  <c r="AH6" i="1"/>
  <c r="AH5" i="1"/>
  <c r="CL3" i="1"/>
  <c r="CL2" i="1"/>
  <c r="DB11" i="1"/>
  <c r="CL11" i="1"/>
  <c r="BM11" i="1"/>
  <c r="BS10" i="1"/>
  <c r="AH10" i="1"/>
  <c r="BQ9" i="1"/>
  <c r="BW8" i="1"/>
  <c r="BH8" i="1"/>
  <c r="AY8" i="1"/>
  <c r="BQ7" i="1"/>
  <c r="AY7" i="1"/>
  <c r="CT6" i="1"/>
  <c r="CT4" i="1"/>
  <c r="BQ4" i="1"/>
  <c r="BS3" i="1"/>
  <c r="BK11" i="1"/>
  <c r="AQ10" i="1"/>
  <c r="Z9" i="1"/>
  <c r="DB7" i="1"/>
  <c r="CC7" i="1"/>
  <c r="BU7" i="1"/>
  <c r="BO7" i="1"/>
  <c r="BH5" i="1"/>
  <c r="AF5" i="1"/>
  <c r="CR4" i="1"/>
  <c r="BO4" i="1"/>
  <c r="BW3" i="1"/>
  <c r="CT2" i="1"/>
  <c r="BW2" i="1"/>
  <c r="AY2" i="1"/>
  <c r="AI2" i="3"/>
  <c r="CM3" i="3"/>
  <c r="CM6" i="3"/>
  <c r="CM7" i="3"/>
  <c r="AI8" i="3"/>
  <c r="CM2" i="3"/>
  <c r="AG3" i="3"/>
  <c r="BL3" i="3"/>
  <c r="BT3" i="3"/>
  <c r="CB3" i="3"/>
  <c r="CS3" i="3"/>
  <c r="N5" i="3"/>
  <c r="AA5" i="3"/>
  <c r="AI5" i="3"/>
  <c r="BN5" i="3"/>
  <c r="BR5" i="3"/>
  <c r="CD5" i="3"/>
  <c r="AG6" i="3"/>
  <c r="AR6" i="3"/>
  <c r="AX6" i="3"/>
  <c r="BX6" i="3"/>
  <c r="CS6" i="3"/>
  <c r="AA7" i="3"/>
  <c r="AP7" i="3"/>
  <c r="BN7" i="3"/>
  <c r="BT7" i="3"/>
  <c r="CU7" i="3"/>
  <c r="AZ8" i="3"/>
  <c r="BP8" i="3"/>
  <c r="CB8" i="3"/>
  <c r="DC8" i="3"/>
  <c r="BL9" i="3"/>
  <c r="BX9" i="3"/>
  <c r="CD9" i="3"/>
  <c r="DC9" i="3"/>
  <c r="BT10" i="3"/>
  <c r="AG11" i="3"/>
  <c r="AR11" i="3"/>
  <c r="BP11" i="3"/>
  <c r="CB11" i="3"/>
  <c r="DA11" i="3"/>
  <c r="N3" i="3"/>
  <c r="AA3" i="3"/>
  <c r="DA3" i="3"/>
  <c r="AG5" i="3"/>
  <c r="AP6" i="3"/>
  <c r="AZ6" i="3"/>
  <c r="BI6" i="3"/>
  <c r="BT6" i="3"/>
  <c r="AG7" i="3"/>
  <c r="AR7" i="3"/>
  <c r="BP7" i="3"/>
  <c r="CB7" i="3"/>
  <c r="DA7" i="3"/>
  <c r="N8" i="3"/>
  <c r="AA8" i="3"/>
  <c r="AR8" i="3"/>
  <c r="AX8" i="3"/>
  <c r="BL8" i="3"/>
  <c r="CJ8" i="3"/>
  <c r="CU8" i="3"/>
  <c r="AZ9" i="3"/>
  <c r="CJ9" i="3"/>
  <c r="BX10" i="3"/>
  <c r="CS10" i="3"/>
  <c r="AA11" i="3"/>
  <c r="AP11" i="3"/>
  <c r="BN11" i="3"/>
  <c r="BT11" i="3"/>
  <c r="CU11" i="3"/>
  <c r="BJ3" i="4"/>
  <c r="CM3" i="4"/>
  <c r="AI4" i="4"/>
  <c r="CM5" i="4"/>
  <c r="AI7" i="4"/>
  <c r="CM8" i="4"/>
  <c r="AI10" i="4"/>
  <c r="AA2" i="4"/>
  <c r="AP2" i="4"/>
  <c r="BN2" i="4"/>
  <c r="BT2" i="4"/>
  <c r="CD2" i="4"/>
  <c r="AX3" i="4"/>
  <c r="BL3" i="4"/>
  <c r="BV3" i="4"/>
  <c r="AA4" i="4"/>
  <c r="AG4" i="4"/>
  <c r="BT4" i="4"/>
  <c r="CD4" i="4"/>
  <c r="AX5" i="4"/>
  <c r="BL5" i="4"/>
  <c r="BR5" i="4"/>
  <c r="BN6" i="4"/>
  <c r="AZ7" i="4"/>
  <c r="CB7" i="4"/>
  <c r="DC7" i="4"/>
  <c r="BX8" i="4"/>
  <c r="CS8" i="4"/>
  <c r="DC8" i="4"/>
  <c r="BN9" i="4"/>
  <c r="BT9" i="4"/>
  <c r="CJ9" i="4"/>
  <c r="CU9" i="4"/>
  <c r="CJ10" i="4"/>
  <c r="CU10" i="4"/>
  <c r="AP11" i="4"/>
  <c r="DA11" i="4"/>
  <c r="BI2" i="4"/>
  <c r="BP2" i="4"/>
  <c r="BV2" i="4"/>
  <c r="CJ2" i="4"/>
  <c r="AA3" i="4"/>
  <c r="AG3" i="4"/>
  <c r="BT3" i="4"/>
  <c r="CD3" i="4"/>
  <c r="AX4" i="4"/>
  <c r="BL4" i="4"/>
  <c r="BV4" i="4"/>
  <c r="CU4" i="4"/>
  <c r="AG5" i="4"/>
  <c r="CD5" i="4"/>
  <c r="DC5" i="4"/>
  <c r="AX6" i="4"/>
  <c r="BP6" i="4"/>
  <c r="BX6" i="4"/>
  <c r="CS6" i="4"/>
  <c r="AA7" i="4"/>
  <c r="BL7" i="4"/>
  <c r="BT7" i="4"/>
  <c r="CJ7" i="4"/>
  <c r="BT8" i="4"/>
  <c r="BP9" i="4"/>
  <c r="BX9" i="4"/>
  <c r="CD9" i="4"/>
  <c r="DA9" i="4"/>
  <c r="N10" i="4"/>
  <c r="AA10" i="4"/>
  <c r="CB10" i="4"/>
  <c r="AR11" i="4"/>
  <c r="BX11" i="4"/>
  <c r="BT10" i="4"/>
  <c r="BV10" i="4"/>
  <c r="CB8" i="4"/>
  <c r="CD8" i="4"/>
  <c r="DC10" i="4"/>
  <c r="DA10" i="4"/>
  <c r="CU11" i="4"/>
  <c r="CS11" i="4"/>
  <c r="CM2" i="4"/>
  <c r="DC4" i="4"/>
  <c r="CU5" i="4"/>
  <c r="N6" i="4"/>
  <c r="BI6" i="4"/>
  <c r="BT6" i="4"/>
  <c r="BV6" i="4"/>
  <c r="BP7" i="4"/>
  <c r="BR7" i="4"/>
  <c r="BP11" i="4"/>
  <c r="BR11" i="4"/>
  <c r="BL2" i="4"/>
  <c r="AA5" i="4"/>
  <c r="DC6" i="4"/>
  <c r="DA6" i="4"/>
  <c r="CU7" i="4"/>
  <c r="CS7" i="4"/>
  <c r="BL8" i="4"/>
  <c r="BN8" i="4"/>
  <c r="BI9" i="4"/>
  <c r="BI4" i="4"/>
  <c r="N3" i="4"/>
  <c r="N5" i="4"/>
  <c r="AI6" i="4"/>
  <c r="BR6" i="4"/>
  <c r="BI7" i="4"/>
  <c r="BN7" i="4"/>
  <c r="CD7" i="4"/>
  <c r="CM7" i="4"/>
  <c r="N8" i="4"/>
  <c r="AI9" i="4"/>
  <c r="BV9" i="4"/>
  <c r="BR10" i="4"/>
  <c r="BI11" i="4"/>
  <c r="BN11" i="4"/>
  <c r="CD11" i="4"/>
  <c r="CM11" i="4"/>
  <c r="CD6" i="4"/>
  <c r="CM6" i="4"/>
  <c r="AI8" i="4"/>
  <c r="BV8" i="4"/>
  <c r="BR9" i="4"/>
  <c r="BN10" i="4"/>
  <c r="CD10" i="4"/>
  <c r="CM10" i="4"/>
  <c r="AI7" i="3"/>
  <c r="BI9" i="3"/>
  <c r="CM9" i="3"/>
  <c r="AI11" i="3"/>
  <c r="CU2" i="3"/>
  <c r="DC2" i="3"/>
  <c r="CU3" i="3"/>
  <c r="DC3" i="3"/>
  <c r="CU4" i="3"/>
  <c r="DC4" i="3"/>
  <c r="CM5" i="3"/>
  <c r="DA5" i="3"/>
  <c r="AA6" i="3"/>
  <c r="BL6" i="3"/>
  <c r="BV6" i="3"/>
  <c r="BR7" i="3"/>
  <c r="BN8" i="3"/>
  <c r="CD8" i="3"/>
  <c r="CM8" i="3"/>
  <c r="DA8" i="3"/>
  <c r="CS9" i="3"/>
  <c r="AI10" i="3"/>
  <c r="BV10" i="3"/>
  <c r="BR11" i="3"/>
  <c r="BI7" i="3"/>
  <c r="BI11" i="3"/>
  <c r="CU5" i="3"/>
  <c r="CD6" i="3"/>
  <c r="DA6" i="3"/>
  <c r="CS7" i="3"/>
  <c r="BV8" i="3"/>
  <c r="BR9" i="3"/>
  <c r="BN10" i="3"/>
  <c r="CD10" i="3"/>
  <c r="DA10" i="3"/>
  <c r="CS11" i="3"/>
  <c r="BW11" i="1"/>
  <c r="AY11" i="1"/>
  <c r="AO10" i="1"/>
  <c r="BI9" i="1"/>
  <c r="AW9" i="1"/>
  <c r="Z5" i="1"/>
  <c r="CR2" i="1"/>
  <c r="CZ10" i="1"/>
  <c r="CZ7" i="1"/>
  <c r="CL7" i="1"/>
  <c r="BI7" i="1"/>
  <c r="AF7" i="1"/>
  <c r="CI6" i="1"/>
  <c r="CT5" i="1"/>
  <c r="BI5" i="1"/>
  <c r="AW5" i="1"/>
  <c r="BI4" i="1"/>
  <c r="CR3" i="1"/>
  <c r="CI3" i="1"/>
  <c r="AH3" i="1"/>
  <c r="Z3" i="1"/>
  <c r="CC2" i="1"/>
  <c r="BI2" i="1"/>
  <c r="AF2" i="1"/>
  <c r="CC11" i="1"/>
  <c r="AW7" i="1"/>
  <c r="CZ5" i="1"/>
  <c r="CT3" i="1"/>
  <c r="AQ3" i="1"/>
  <c r="AF3" i="1"/>
  <c r="CI2" i="1"/>
  <c r="AW2" i="1"/>
  <c r="AF11" i="1"/>
  <c r="Z11" i="1"/>
  <c r="CT10" i="1"/>
  <c r="CC9" i="1"/>
  <c r="BO9" i="1"/>
  <c r="AF9" i="1"/>
  <c r="CI8" i="1"/>
  <c r="AH8" i="1"/>
  <c r="CT7" i="1"/>
  <c r="BW7" i="1"/>
  <c r="AH7" i="1"/>
  <c r="Z7" i="1"/>
  <c r="CR6" i="1"/>
  <c r="CL6" i="1"/>
  <c r="AQ6" i="1"/>
  <c r="DB5" i="1"/>
  <c r="BW5" i="1"/>
  <c r="CI4" i="1"/>
  <c r="BW4" i="1"/>
  <c r="BH4" i="1"/>
  <c r="Z4" i="1"/>
  <c r="CC3" i="1"/>
  <c r="AY3" i="1"/>
  <c r="CA2" i="1"/>
  <c r="BH2" i="1"/>
  <c r="AH2" i="1"/>
  <c r="CR11" i="1"/>
  <c r="CA11" i="1"/>
  <c r="BU11" i="1"/>
  <c r="BO11" i="1"/>
  <c r="BH11" i="1"/>
  <c r="AO11" i="1"/>
  <c r="BO10" i="1"/>
  <c r="AW10" i="1"/>
  <c r="DB9" i="1"/>
  <c r="CT9" i="1"/>
  <c r="CA9" i="1"/>
  <c r="AQ9" i="1"/>
  <c r="CZ8" i="1"/>
  <c r="CC8" i="1"/>
  <c r="BQ8" i="1"/>
  <c r="BI8" i="1"/>
  <c r="AW8" i="1"/>
  <c r="CR7" i="1"/>
  <c r="CI7" i="1"/>
  <c r="DB6" i="1"/>
  <c r="BU6" i="1"/>
  <c r="BO6" i="1"/>
  <c r="AF6" i="1"/>
  <c r="CA5" i="1"/>
  <c r="AQ5" i="1"/>
  <c r="CZ4" i="1"/>
  <c r="CC4" i="1"/>
  <c r="BS4" i="1"/>
  <c r="AF4" i="1"/>
  <c r="CA3" i="1"/>
  <c r="BQ3" i="1"/>
  <c r="BI3" i="1"/>
  <c r="AW3" i="1"/>
  <c r="DB2" i="1"/>
  <c r="BU2" i="1"/>
  <c r="CA4" i="1"/>
  <c r="AW4" i="1"/>
  <c r="DB3" i="1"/>
  <c r="BU3" i="1"/>
  <c r="BH3" i="1"/>
  <c r="CZ11" i="1"/>
  <c r="BS11" i="1"/>
  <c r="AW11" i="1"/>
  <c r="AQ11" i="1"/>
  <c r="CR10" i="1"/>
  <c r="CI10" i="1"/>
  <c r="BW10" i="1"/>
  <c r="AY10" i="1"/>
  <c r="DB8" i="1"/>
  <c r="BU8" i="1"/>
  <c r="BO8" i="1"/>
  <c r="AF8" i="1"/>
  <c r="CA7" i="1"/>
  <c r="BH7" i="1"/>
  <c r="AQ7" i="1"/>
  <c r="CZ6" i="1"/>
  <c r="CC6" i="1"/>
  <c r="BQ6" i="1"/>
  <c r="BI6" i="1"/>
  <c r="AW6" i="1"/>
  <c r="CR5" i="1"/>
  <c r="CI5" i="1"/>
  <c r="DB4" i="1"/>
  <c r="BU4" i="1"/>
  <c r="CZ2" i="1"/>
  <c r="BS2" i="1"/>
  <c r="BI11" i="1"/>
  <c r="BS9" i="1"/>
  <c r="BM9" i="1"/>
  <c r="BK9" i="1"/>
  <c r="BS8" i="1"/>
  <c r="BM8" i="1"/>
  <c r="BS7" i="1"/>
  <c r="BM7" i="1"/>
  <c r="BS6" i="1"/>
  <c r="BM6" i="1"/>
  <c r="BS5" i="1"/>
  <c r="BM5" i="1"/>
  <c r="CC10" i="1"/>
  <c r="CA10" i="1"/>
  <c r="BI10" i="1"/>
  <c r="BK10" i="1"/>
  <c r="CT11" i="1"/>
  <c r="BQ11" i="1"/>
  <c r="BH10" i="1"/>
  <c r="CL9" i="1"/>
  <c r="CI9" i="1"/>
  <c r="BM3" i="1"/>
  <c r="BQ10" i="1"/>
  <c r="BM10" i="1"/>
  <c r="BU9" i="1"/>
  <c r="AO9" i="1"/>
  <c r="BK8" i="1"/>
  <c r="AO8" i="1"/>
  <c r="BK7" i="1"/>
  <c r="AO7" i="1"/>
  <c r="BK6" i="1"/>
  <c r="AO6" i="1"/>
  <c r="BK5" i="1"/>
  <c r="AO5" i="1"/>
  <c r="BK4" i="1"/>
  <c r="AO4" i="1"/>
  <c r="BK3" i="1"/>
  <c r="AO3" i="1"/>
  <c r="BK2" i="1"/>
  <c r="AO2" i="1"/>
  <c r="BM4" i="1"/>
  <c r="BM2" i="1"/>
  <c r="BU10" i="1"/>
</calcChain>
</file>

<file path=xl/sharedStrings.xml><?xml version="1.0" encoding="utf-8"?>
<sst xmlns="http://schemas.openxmlformats.org/spreadsheetml/2006/main" count="313" uniqueCount="88">
  <si>
    <t>SYMBOL</t>
  </si>
  <si>
    <t>OPEN</t>
  </si>
  <si>
    <t>HIGH</t>
  </si>
  <si>
    <t>LOW</t>
  </si>
  <si>
    <t>CLOSE</t>
  </si>
  <si>
    <t>PREVCLOSE</t>
  </si>
  <si>
    <t>TOTTRDQTY</t>
  </si>
  <si>
    <t>TOTTRDVAL</t>
  </si>
  <si>
    <t>TIMESTAMP</t>
  </si>
  <si>
    <t>TOTALTRADES</t>
  </si>
  <si>
    <t>CHANGE</t>
  </si>
  <si>
    <t>Change%</t>
  </si>
  <si>
    <t>PIVOT</t>
  </si>
  <si>
    <t>CP&gt;PIV</t>
  </si>
  <si>
    <t>hi 2 low</t>
  </si>
  <si>
    <t>hiEh/low %</t>
  </si>
  <si>
    <t>H2 CP%</t>
  </si>
  <si>
    <t>H2 P.CP%</t>
  </si>
  <si>
    <t>L2 CP%</t>
  </si>
  <si>
    <t>L2 P.CP%</t>
  </si>
  <si>
    <t>Close&gt;PIV</t>
  </si>
  <si>
    <t>SCRIPT</t>
  </si>
  <si>
    <t>M461.8</t>
  </si>
  <si>
    <t>M8-</t>
  </si>
  <si>
    <t>M450</t>
  </si>
  <si>
    <t>M438.2</t>
  </si>
  <si>
    <t>M423.6</t>
  </si>
  <si>
    <t>M400</t>
  </si>
  <si>
    <t>M376.4</t>
  </si>
  <si>
    <t>M7-</t>
  </si>
  <si>
    <t>M361.8</t>
  </si>
  <si>
    <t>M6-</t>
  </si>
  <si>
    <t>M350</t>
  </si>
  <si>
    <t>M338.2</t>
  </si>
  <si>
    <t>M323.6</t>
  </si>
  <si>
    <t>M300</t>
  </si>
  <si>
    <t>M276.4</t>
  </si>
  <si>
    <t>M5-</t>
  </si>
  <si>
    <t>M261.8</t>
  </si>
  <si>
    <t>M4-</t>
  </si>
  <si>
    <t>M250</t>
  </si>
  <si>
    <t>M200</t>
  </si>
  <si>
    <t>M176.4</t>
  </si>
  <si>
    <t>M3-</t>
  </si>
  <si>
    <t>M161.8</t>
  </si>
  <si>
    <t>M2-</t>
  </si>
  <si>
    <t>M150</t>
  </si>
  <si>
    <t>M138.2</t>
  </si>
  <si>
    <t>M123.6</t>
  </si>
  <si>
    <t>M1-</t>
  </si>
  <si>
    <r>
      <t>M100</t>
    </r>
    <r>
      <rPr>
        <b/>
        <sz val="11"/>
        <color indexed="8"/>
        <rFont val="Calibri"/>
        <family val="2"/>
      </rPr>
      <t>/LOW</t>
    </r>
  </si>
  <si>
    <t>M1</t>
  </si>
  <si>
    <r>
      <t>M76.4</t>
    </r>
    <r>
      <rPr>
        <b/>
        <sz val="11"/>
        <color indexed="8"/>
        <rFont val="Calibri"/>
        <family val="2"/>
      </rPr>
      <t>/23.6</t>
    </r>
  </si>
  <si>
    <t>M2</t>
  </si>
  <si>
    <r>
      <t>M61.8</t>
    </r>
    <r>
      <rPr>
        <b/>
        <sz val="11"/>
        <color indexed="8"/>
        <rFont val="Calibri"/>
        <family val="2"/>
      </rPr>
      <t>/38.2</t>
    </r>
  </si>
  <si>
    <t>M3</t>
  </si>
  <si>
    <r>
      <t>M50</t>
    </r>
    <r>
      <rPr>
        <b/>
        <sz val="11"/>
        <color indexed="8"/>
        <rFont val="Calibri"/>
        <family val="2"/>
      </rPr>
      <t>/P50</t>
    </r>
  </si>
  <si>
    <t>M4</t>
  </si>
  <si>
    <r>
      <t>M38.2</t>
    </r>
    <r>
      <rPr>
        <b/>
        <sz val="11"/>
        <color indexed="8"/>
        <rFont val="Calibri"/>
        <family val="2"/>
      </rPr>
      <t>/61.8</t>
    </r>
  </si>
  <si>
    <t>M5</t>
  </si>
  <si>
    <r>
      <t>M23.6</t>
    </r>
    <r>
      <rPr>
        <b/>
        <sz val="11"/>
        <color indexed="8"/>
        <rFont val="Calibri"/>
        <family val="2"/>
      </rPr>
      <t>/76.4</t>
    </r>
  </si>
  <si>
    <t>M6</t>
  </si>
  <si>
    <r>
      <t>M0</t>
    </r>
    <r>
      <rPr>
        <b/>
        <sz val="11"/>
        <color indexed="8"/>
        <rFont val="Calibri"/>
        <family val="2"/>
      </rPr>
      <t>/HIGH</t>
    </r>
  </si>
  <si>
    <t>M7</t>
  </si>
  <si>
    <t>M8</t>
  </si>
  <si>
    <t>M9</t>
  </si>
  <si>
    <t>M10</t>
  </si>
  <si>
    <t>M11</t>
  </si>
  <si>
    <t>M12</t>
  </si>
  <si>
    <t>M13</t>
  </si>
  <si>
    <t>M14</t>
  </si>
  <si>
    <t>ACC</t>
  </si>
  <si>
    <t>AMBUJACEM</t>
  </si>
  <si>
    <t>ASIANPAINT</t>
  </si>
  <si>
    <t>AXISBANK</t>
  </si>
  <si>
    <t>BAJAJ-AUTO</t>
  </si>
  <si>
    <t>BANKBARODA</t>
  </si>
  <si>
    <t>BHARTIARTL</t>
  </si>
  <si>
    <t>BHEL</t>
  </si>
  <si>
    <t>BPCL</t>
  </si>
  <si>
    <t>CAIRN</t>
  </si>
  <si>
    <t>CIPLA</t>
  </si>
  <si>
    <t>COALINDIA</t>
  </si>
  <si>
    <t>DLF</t>
  </si>
  <si>
    <t>DRREDDY</t>
  </si>
  <si>
    <t>GAIL</t>
  </si>
  <si>
    <t>CP-LEVEL</t>
  </si>
  <si>
    <t>LAST traded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</si>
</sst>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[$-14009]d/m/yy;@"/>
    <numFmt numFmtId="169" formatCode="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56"/>
      <name val="Calibri"/>
      <family val="2"/>
    </font>
    <font>
      <sz val="11"/>
      <color indexed="9"/>
      <name val="Calibri"/>
      <family val="2"/>
    </font>
    <font>
      <sz val="11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1"/>
      <color theme="0"/>
      <name val="Calibri"/>
      <family val="2"/>
    </font>
    <font>
      <sz val="12"/>
      <name val="Calibri"/>
      <family val="2"/>
    </font>
    <font>
      <sz val="12"/>
      <color theme="0"/>
      <name val="Calibri"/>
      <family val="2"/>
    </font>
    <font>
      <sz val="12"/>
      <color theme="1"/>
      <name val="Calibri"/>
      <family val="2"/>
      <scheme val="minor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CC00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5DD5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CC0099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C000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</cellStyleXfs>
  <cellXfs count="67">
    <xf numFmtId="0" fontId="0" fillId="0" borderId="0" xfId="0"/>
    <xf numFmtId="0" fontId="22" fillId="33" borderId="10" xfId="0" applyNumberFormat="1" applyFont="1" applyFill="1" applyBorder="1" applyAlignment="1" applyProtection="1"/>
    <xf numFmtId="0" fontId="22" fillId="0" borderId="10" xfId="0" applyNumberFormat="1" applyFont="1" applyFill="1" applyBorder="1" applyAlignment="1" applyProtection="1"/>
    <xf numFmtId="168" fontId="22" fillId="0" borderId="10" xfId="0" applyNumberFormat="1" applyFont="1" applyFill="1" applyBorder="1" applyAlignment="1" applyProtection="1"/>
    <xf numFmtId="0" fontId="23" fillId="34" borderId="10" xfId="0" applyNumberFormat="1" applyFont="1" applyFill="1" applyBorder="1" applyAlignment="1" applyProtection="1">
      <alignment horizontal="right"/>
    </xf>
    <xf numFmtId="2" fontId="24" fillId="35" borderId="10" xfId="0" applyNumberFormat="1" applyFont="1" applyFill="1" applyBorder="1" applyAlignment="1" applyProtection="1">
      <alignment horizontal="right"/>
    </xf>
    <xf numFmtId="2" fontId="21" fillId="36" borderId="10" xfId="0" applyNumberFormat="1" applyFont="1" applyFill="1" applyBorder="1" applyAlignment="1" applyProtection="1">
      <alignment horizontal="center"/>
    </xf>
    <xf numFmtId="1" fontId="19" fillId="37" borderId="10" xfId="0" applyNumberFormat="1" applyFont="1" applyFill="1" applyBorder="1" applyAlignment="1" applyProtection="1">
      <alignment horizontal="center"/>
    </xf>
    <xf numFmtId="2" fontId="23" fillId="38" borderId="10" xfId="0" applyNumberFormat="1" applyFont="1" applyFill="1" applyBorder="1" applyAlignment="1" applyProtection="1">
      <alignment horizontal="right"/>
    </xf>
    <xf numFmtId="2" fontId="23" fillId="34" borderId="10" xfId="0" applyNumberFormat="1" applyFont="1" applyFill="1" applyBorder="1" applyAlignment="1" applyProtection="1">
      <alignment horizontal="right"/>
    </xf>
    <xf numFmtId="2" fontId="21" fillId="39" borderId="10" xfId="0" applyNumberFormat="1" applyFont="1" applyFill="1" applyBorder="1" applyAlignment="1" applyProtection="1">
      <alignment horizontal="right"/>
    </xf>
    <xf numFmtId="2" fontId="24" fillId="40" borderId="10" xfId="0" applyNumberFormat="1" applyFont="1" applyFill="1" applyBorder="1" applyAlignment="1" applyProtection="1">
      <alignment horizontal="right"/>
    </xf>
    <xf numFmtId="2" fontId="23" fillId="36" borderId="10" xfId="0" applyNumberFormat="1" applyFont="1" applyFill="1" applyBorder="1" applyAlignment="1" applyProtection="1">
      <alignment horizontal="right"/>
    </xf>
    <xf numFmtId="1" fontId="23" fillId="37" borderId="10" xfId="0" applyNumberFormat="1" applyFont="1" applyFill="1" applyBorder="1" applyAlignment="1" applyProtection="1">
      <alignment horizontal="right"/>
    </xf>
    <xf numFmtId="2" fontId="23" fillId="41" borderId="10" xfId="0" applyNumberFormat="1" applyFont="1" applyFill="1" applyBorder="1" applyAlignment="1" applyProtection="1">
      <alignment horizontal="left"/>
    </xf>
    <xf numFmtId="169" fontId="23" fillId="41" borderId="10" xfId="0" applyNumberFormat="1" applyFont="1" applyFill="1" applyBorder="1" applyAlignment="1" applyProtection="1">
      <alignment horizontal="right"/>
    </xf>
    <xf numFmtId="169" fontId="24" fillId="42" borderId="10" xfId="0" applyNumberFormat="1" applyFont="1" applyFill="1" applyBorder="1" applyAlignment="1" applyProtection="1">
      <alignment horizontal="right"/>
    </xf>
    <xf numFmtId="169" fontId="23" fillId="43" borderId="10" xfId="0" applyNumberFormat="1" applyFont="1" applyFill="1" applyBorder="1" applyAlignment="1" applyProtection="1">
      <alignment horizontal="right"/>
    </xf>
    <xf numFmtId="2" fontId="23" fillId="44" borderId="10" xfId="0" applyNumberFormat="1" applyFont="1" applyFill="1" applyBorder="1" applyAlignment="1" applyProtection="1">
      <alignment horizontal="left"/>
    </xf>
    <xf numFmtId="0" fontId="25" fillId="45" borderId="10" xfId="0" applyNumberFormat="1" applyFont="1" applyFill="1" applyBorder="1" applyAlignment="1" applyProtection="1">
      <alignment horizontal="right"/>
    </xf>
    <xf numFmtId="0" fontId="25" fillId="0" borderId="10" xfId="0" applyNumberFormat="1" applyFont="1" applyFill="1" applyBorder="1" applyAlignment="1" applyProtection="1">
      <alignment horizontal="right"/>
    </xf>
    <xf numFmtId="2" fontId="26" fillId="40" borderId="10" xfId="0" applyNumberFormat="1" applyFont="1" applyFill="1" applyBorder="1" applyAlignment="1" applyProtection="1">
      <alignment horizontal="right"/>
    </xf>
    <xf numFmtId="169" fontId="23" fillId="46" borderId="10" xfId="0" applyNumberFormat="1" applyFont="1" applyFill="1" applyBorder="1" applyAlignment="1" applyProtection="1">
      <alignment horizontal="right"/>
    </xf>
    <xf numFmtId="169" fontId="24" fillId="47" borderId="10" xfId="0" applyNumberFormat="1" applyFont="1" applyFill="1" applyBorder="1" applyAlignment="1" applyProtection="1">
      <alignment horizontal="right"/>
    </xf>
    <xf numFmtId="1" fontId="23" fillId="41" borderId="10" xfId="0" applyNumberFormat="1" applyFont="1" applyFill="1" applyBorder="1" applyAlignment="1" applyProtection="1">
      <alignment horizontal="right"/>
    </xf>
    <xf numFmtId="1" fontId="24" fillId="42" borderId="10" xfId="0" applyNumberFormat="1" applyFont="1" applyFill="1" applyBorder="1" applyAlignment="1" applyProtection="1">
      <alignment horizontal="right"/>
    </xf>
    <xf numFmtId="169" fontId="25" fillId="43" borderId="10" xfId="0" applyNumberFormat="1" applyFont="1" applyFill="1" applyBorder="1" applyAlignment="1" applyProtection="1">
      <alignment horizontal="right"/>
    </xf>
    <xf numFmtId="169" fontId="26" fillId="41" borderId="10" xfId="0" applyNumberFormat="1" applyFont="1" applyFill="1" applyBorder="1" applyAlignment="1" applyProtection="1">
      <alignment horizontal="right"/>
    </xf>
    <xf numFmtId="169" fontId="26" fillId="43" borderId="10" xfId="0" applyNumberFormat="1" applyFont="1" applyFill="1" applyBorder="1" applyAlignment="1" applyProtection="1">
      <alignment horizontal="right"/>
    </xf>
    <xf numFmtId="2" fontId="24" fillId="42" borderId="10" xfId="0" applyNumberFormat="1" applyFont="1" applyFill="1" applyBorder="1" applyAlignment="1" applyProtection="1">
      <alignment horizontal="right"/>
    </xf>
    <xf numFmtId="169" fontId="26" fillId="48" borderId="10" xfId="0" applyNumberFormat="1" applyFont="1" applyFill="1" applyBorder="1" applyAlignment="1" applyProtection="1">
      <alignment horizontal="right"/>
    </xf>
    <xf numFmtId="169" fontId="26" fillId="49" borderId="10" xfId="0" applyNumberFormat="1" applyFont="1" applyFill="1" applyBorder="1" applyAlignment="1" applyProtection="1">
      <alignment horizontal="right"/>
    </xf>
    <xf numFmtId="169" fontId="21" fillId="42" borderId="10" xfId="0" applyNumberFormat="1" applyFont="1" applyFill="1" applyBorder="1" applyAlignment="1" applyProtection="1">
      <alignment horizontal="center"/>
    </xf>
    <xf numFmtId="169" fontId="18" fillId="43" borderId="10" xfId="0" applyNumberFormat="1" applyFont="1" applyFill="1" applyBorder="1" applyAlignment="1" applyProtection="1">
      <alignment horizontal="center"/>
    </xf>
    <xf numFmtId="0" fontId="19" fillId="34" borderId="10" xfId="0" applyNumberFormat="1" applyFont="1" applyFill="1" applyBorder="1" applyAlignment="1" applyProtection="1">
      <alignment horizontal="right"/>
    </xf>
    <xf numFmtId="2" fontId="21" fillId="35" borderId="10" xfId="0" applyNumberFormat="1" applyFont="1" applyFill="1" applyBorder="1" applyAlignment="1" applyProtection="1">
      <alignment horizontal="right"/>
    </xf>
    <xf numFmtId="2" fontId="21" fillId="36" borderId="10" xfId="0" applyNumberFormat="1" applyFont="1" applyFill="1" applyBorder="1" applyAlignment="1" applyProtection="1">
      <alignment horizontal="right"/>
    </xf>
    <xf numFmtId="1" fontId="19" fillId="37" borderId="10" xfId="0" applyNumberFormat="1" applyFont="1" applyFill="1" applyBorder="1" applyAlignment="1" applyProtection="1">
      <alignment horizontal="right"/>
    </xf>
    <xf numFmtId="2" fontId="19" fillId="38" borderId="10" xfId="0" applyNumberFormat="1" applyFont="1" applyFill="1" applyBorder="1" applyAlignment="1" applyProtection="1">
      <alignment horizontal="right"/>
    </xf>
    <xf numFmtId="2" fontId="20" fillId="34" borderId="10" xfId="0" applyNumberFormat="1" applyFont="1" applyFill="1" applyBorder="1" applyAlignment="1" applyProtection="1">
      <alignment horizontal="right"/>
    </xf>
    <xf numFmtId="2" fontId="21" fillId="40" borderId="10" xfId="0" applyNumberFormat="1" applyFont="1" applyFill="1" applyBorder="1" applyAlignment="1" applyProtection="1">
      <alignment horizontal="right"/>
    </xf>
    <xf numFmtId="2" fontId="19" fillId="36" borderId="10" xfId="0" applyNumberFormat="1" applyFont="1" applyFill="1" applyBorder="1" applyAlignment="1" applyProtection="1">
      <alignment horizontal="right"/>
    </xf>
    <xf numFmtId="2" fontId="22" fillId="50" borderId="10" xfId="0" applyNumberFormat="1" applyFont="1" applyFill="1" applyBorder="1" applyAlignment="1" applyProtection="1">
      <alignment horizontal="left"/>
    </xf>
    <xf numFmtId="2" fontId="22" fillId="34" borderId="10" xfId="0" applyNumberFormat="1" applyFont="1" applyFill="1" applyBorder="1" applyAlignment="1" applyProtection="1">
      <alignment horizontal="right"/>
    </xf>
    <xf numFmtId="2" fontId="21" fillId="42" borderId="10" xfId="0" applyNumberFormat="1" applyFont="1" applyFill="1" applyBorder="1" applyAlignment="1" applyProtection="1">
      <alignment horizontal="right"/>
    </xf>
    <xf numFmtId="2" fontId="22" fillId="51" borderId="10" xfId="0" applyNumberFormat="1" applyFont="1" applyFill="1" applyBorder="1" applyAlignment="1" applyProtection="1">
      <alignment horizontal="right"/>
    </xf>
    <xf numFmtId="2" fontId="19" fillId="34" borderId="10" xfId="0" applyNumberFormat="1" applyFont="1" applyFill="1" applyBorder="1" applyAlignment="1" applyProtection="1">
      <alignment horizontal="right"/>
    </xf>
    <xf numFmtId="2" fontId="22" fillId="41" borderId="10" xfId="0" applyNumberFormat="1" applyFont="1" applyFill="1" applyBorder="1" applyAlignment="1" applyProtection="1">
      <alignment horizontal="left"/>
    </xf>
    <xf numFmtId="2" fontId="22" fillId="52" borderId="10" xfId="0" applyNumberFormat="1" applyFont="1" applyFill="1" applyBorder="1" applyAlignment="1" applyProtection="1">
      <alignment horizontal="right"/>
    </xf>
    <xf numFmtId="2" fontId="22" fillId="44" borderId="10" xfId="0" applyNumberFormat="1" applyFont="1" applyFill="1" applyBorder="1" applyAlignment="1" applyProtection="1">
      <alignment horizontal="left"/>
    </xf>
    <xf numFmtId="0" fontId="22" fillId="45" borderId="10" xfId="0" applyNumberFormat="1" applyFont="1" applyFill="1" applyBorder="1" applyAlignment="1" applyProtection="1">
      <alignment horizontal="right"/>
    </xf>
    <xf numFmtId="0" fontId="22" fillId="0" borderId="10" xfId="0" applyNumberFormat="1" applyFont="1" applyFill="1" applyBorder="1" applyAlignment="1" applyProtection="1">
      <alignment horizontal="right"/>
    </xf>
    <xf numFmtId="2" fontId="18" fillId="40" borderId="10" xfId="0" applyNumberFormat="1" applyFont="1" applyFill="1" applyBorder="1" applyAlignment="1" applyProtection="1">
      <alignment horizontal="right"/>
    </xf>
    <xf numFmtId="2" fontId="21" fillId="47" borderId="10" xfId="0" applyNumberFormat="1" applyFont="1" applyFill="1" applyBorder="1" applyAlignment="1" applyProtection="1">
      <alignment horizontal="right"/>
    </xf>
    <xf numFmtId="2" fontId="22" fillId="53" borderId="10" xfId="0" applyNumberFormat="1" applyFont="1" applyFill="1" applyBorder="1" applyAlignment="1" applyProtection="1">
      <alignment horizontal="right"/>
    </xf>
    <xf numFmtId="0" fontId="28" fillId="45" borderId="10" xfId="0" applyNumberFormat="1" applyFont="1" applyFill="1" applyBorder="1" applyAlignment="1" applyProtection="1"/>
    <xf numFmtId="0" fontId="31" fillId="0" borderId="0" xfId="0" applyFont="1"/>
    <xf numFmtId="168" fontId="31" fillId="0" borderId="11" xfId="0" applyNumberFormat="1" applyFont="1" applyBorder="1" applyAlignment="1">
      <alignment vertical="center"/>
    </xf>
    <xf numFmtId="0" fontId="31" fillId="0" borderId="11" xfId="0" applyFont="1" applyBorder="1" applyAlignment="1">
      <alignment vertical="center"/>
    </xf>
    <xf numFmtId="0" fontId="30" fillId="54" borderId="12" xfId="0" applyFont="1" applyFill="1" applyBorder="1" applyAlignment="1" applyProtection="1"/>
    <xf numFmtId="168" fontId="29" fillId="0" borderId="10" xfId="0" applyNumberFormat="1" applyFont="1" applyFill="1" applyBorder="1" applyAlignment="1" applyProtection="1"/>
    <xf numFmtId="0" fontId="29" fillId="0" borderId="10" xfId="0" applyNumberFormat="1" applyFont="1" applyFill="1" applyBorder="1" applyAlignment="1" applyProtection="1"/>
    <xf numFmtId="0" fontId="29" fillId="33" borderId="10" xfId="0" applyNumberFormat="1" applyFont="1" applyFill="1" applyBorder="1" applyAlignment="1" applyProtection="1"/>
    <xf numFmtId="0" fontId="0" fillId="0" borderId="0" xfId="0"/>
    <xf numFmtId="0" fontId="0" fillId="0" borderId="11" xfId="0" applyBorder="1" applyAlignment="1">
      <alignment vertical="center"/>
    </xf>
    <xf numFmtId="168" fontId="0" fillId="0" borderId="11" xfId="0" applyNumberFormat="1" applyBorder="1" applyAlignment="1">
      <alignment vertical="center"/>
    </xf>
    <xf numFmtId="0" fontId="28" fillId="54" borderId="12" xfId="0" applyFont="1" applyFill="1" applyBorder="1" applyAlignment="1" applyProtection="1"/>
  </cellXfs>
  <cellStyles count="181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 2" xfId="42"/>
    <cellStyle name="Normal 2 2 10" xfId="43"/>
    <cellStyle name="Normal 2 2 11" xfId="44"/>
    <cellStyle name="Normal 2 2 12" xfId="45"/>
    <cellStyle name="Normal 2 2 2" xfId="46"/>
    <cellStyle name="Normal 2 2 2 10" xfId="47"/>
    <cellStyle name="Normal 2 2 2 11" xfId="48"/>
    <cellStyle name="Normal 2 2 2 2" xfId="49"/>
    <cellStyle name="Normal 2 2 2 3" xfId="50"/>
    <cellStyle name="Normal 2 2 2 4" xfId="51"/>
    <cellStyle name="Normal 2 2 2 5" xfId="52"/>
    <cellStyle name="Normal 2 2 2 6" xfId="53"/>
    <cellStyle name="Normal 2 2 2 7" xfId="54"/>
    <cellStyle name="Normal 2 2 2 8" xfId="55"/>
    <cellStyle name="Normal 2 2 2 9" xfId="56"/>
    <cellStyle name="Normal 2 2 3" xfId="57"/>
    <cellStyle name="Normal 2 2 3 2" xfId="58"/>
    <cellStyle name="Normal 2 2 3 3" xfId="59"/>
    <cellStyle name="Normal 2 2 3 4" xfId="60"/>
    <cellStyle name="Normal 2 2 4" xfId="61"/>
    <cellStyle name="Normal 2 2 4 2" xfId="62"/>
    <cellStyle name="Normal 2 2 4 3" xfId="63"/>
    <cellStyle name="Normal 2 2 4 4" xfId="64"/>
    <cellStyle name="Normal 2 2 5" xfId="65"/>
    <cellStyle name="Normal 2 2 5 2" xfId="66"/>
    <cellStyle name="Normal 2 2 5 3" xfId="67"/>
    <cellStyle name="Normal 2 2 5 4" xfId="68"/>
    <cellStyle name="Normal 2 2 6" xfId="69"/>
    <cellStyle name="Normal 2 2 7" xfId="70"/>
    <cellStyle name="Normal 2 2 8" xfId="71"/>
    <cellStyle name="Normal 2 2 9" xfId="72"/>
    <cellStyle name="Normal 2 3" xfId="73"/>
    <cellStyle name="Normal 2 3 2" xfId="74"/>
    <cellStyle name="Normal 2 3 3" xfId="75"/>
    <cellStyle name="Normal 2 3 4" xfId="76"/>
    <cellStyle name="Normal 2 3 5" xfId="77"/>
    <cellStyle name="Normal 2 3 6" xfId="78"/>
    <cellStyle name="Normal 2 3 7" xfId="79"/>
    <cellStyle name="Normal 2 4" xfId="80"/>
    <cellStyle name="Normal 2 4 2" xfId="81"/>
    <cellStyle name="Normal 2 4 3" xfId="82"/>
    <cellStyle name="Normal 2 4 4" xfId="83"/>
    <cellStyle name="Normal 2 5" xfId="84"/>
    <cellStyle name="Normal 2 5 2" xfId="85"/>
    <cellStyle name="Normal 2 5 3" xfId="86"/>
    <cellStyle name="Normal 2 5 4" xfId="87"/>
    <cellStyle name="Normal 2 6" xfId="88"/>
    <cellStyle name="Normal 2 6 2" xfId="89"/>
    <cellStyle name="Normal 2 6 3" xfId="90"/>
    <cellStyle name="Normal 2 6 4" xfId="91"/>
    <cellStyle name="Normal 2 7" xfId="92"/>
    <cellStyle name="Normal 2 8" xfId="93"/>
    <cellStyle name="Normal 2 9" xfId="94"/>
    <cellStyle name="Normal 3" xfId="95"/>
    <cellStyle name="Normal 3 10" xfId="96"/>
    <cellStyle name="Normal 3 11" xfId="97"/>
    <cellStyle name="Normal 3 2" xfId="98"/>
    <cellStyle name="Normal 3 3" xfId="99"/>
    <cellStyle name="Normal 3 4" xfId="100"/>
    <cellStyle name="Normal 3 5" xfId="101"/>
    <cellStyle name="Normal 3 6" xfId="102"/>
    <cellStyle name="Normal 3 7" xfId="103"/>
    <cellStyle name="Normal 3 8" xfId="104"/>
    <cellStyle name="Normal 3 9" xfId="105"/>
    <cellStyle name="Normal 4 10" xfId="106"/>
    <cellStyle name="Normal 4 2" xfId="107"/>
    <cellStyle name="Normal 4 2 10" xfId="108"/>
    <cellStyle name="Normal 4 2 11" xfId="109"/>
    <cellStyle name="Normal 4 2 12" xfId="110"/>
    <cellStyle name="Normal 4 2 2" xfId="111"/>
    <cellStyle name="Normal 4 2 2 10" xfId="112"/>
    <cellStyle name="Normal 4 2 2 11" xfId="113"/>
    <cellStyle name="Normal 4 2 2 2" xfId="114"/>
    <cellStyle name="Normal 4 2 2 3" xfId="115"/>
    <cellStyle name="Normal 4 2 2 4" xfId="116"/>
    <cellStyle name="Normal 4 2 2 5" xfId="117"/>
    <cellStyle name="Normal 4 2 2 6" xfId="118"/>
    <cellStyle name="Normal 4 2 2 7" xfId="119"/>
    <cellStyle name="Normal 4 2 2 8" xfId="120"/>
    <cellStyle name="Normal 4 2 2 9" xfId="121"/>
    <cellStyle name="Normal 4 2 3" xfId="122"/>
    <cellStyle name="Normal 4 2 3 2" xfId="123"/>
    <cellStyle name="Normal 4 2 3 3" xfId="124"/>
    <cellStyle name="Normal 4 2 3 4" xfId="125"/>
    <cellStyle name="Normal 4 2 4" xfId="126"/>
    <cellStyle name="Normal 4 2 4 2" xfId="127"/>
    <cellStyle name="Normal 4 2 4 3" xfId="128"/>
    <cellStyle name="Normal 4 2 4 4" xfId="129"/>
    <cellStyle name="Normal 4 2 5" xfId="130"/>
    <cellStyle name="Normal 4 2 5 2" xfId="131"/>
    <cellStyle name="Normal 4 2 5 3" xfId="132"/>
    <cellStyle name="Normal 4 2 5 4" xfId="133"/>
    <cellStyle name="Normal 4 2 6" xfId="134"/>
    <cellStyle name="Normal 4 2 7" xfId="135"/>
    <cellStyle name="Normal 4 2 8" xfId="136"/>
    <cellStyle name="Normal 4 2 9" xfId="137"/>
    <cellStyle name="Normal 4 3" xfId="138"/>
    <cellStyle name="Normal 4 3 2" xfId="139"/>
    <cellStyle name="Normal 4 3 3" xfId="140"/>
    <cellStyle name="Normal 4 3 4" xfId="141"/>
    <cellStyle name="Normal 4 4" xfId="142"/>
    <cellStyle name="Normal 4 4 2" xfId="143"/>
    <cellStyle name="Normal 4 4 3" xfId="144"/>
    <cellStyle name="Normal 4 4 4" xfId="145"/>
    <cellStyle name="Normal 4 5" xfId="146"/>
    <cellStyle name="Normal 4 5 2" xfId="147"/>
    <cellStyle name="Normal 4 5 3" xfId="148"/>
    <cellStyle name="Normal 4 5 4" xfId="149"/>
    <cellStyle name="Normal 4 6" xfId="150"/>
    <cellStyle name="Normal 4 7" xfId="151"/>
    <cellStyle name="Normal 4 8" xfId="152"/>
    <cellStyle name="Normal 4 9" xfId="153"/>
    <cellStyle name="Normal 9" xfId="154"/>
    <cellStyle name="Note" xfId="15" builtinId="10" customBuiltin="1"/>
    <cellStyle name="Note 2" xfId="155"/>
    <cellStyle name="Note 2 2" xfId="156"/>
    <cellStyle name="Note 2 3" xfId="157"/>
    <cellStyle name="Note 2 4" xfId="158"/>
    <cellStyle name="Note 2 5" xfId="159"/>
    <cellStyle name="Note 2 6" xfId="160"/>
    <cellStyle name="Note 3" xfId="161"/>
    <cellStyle name="Note 3 2" xfId="162"/>
    <cellStyle name="Note 3 3" xfId="163"/>
    <cellStyle name="Note 3 4" xfId="164"/>
    <cellStyle name="Note 3 5" xfId="165"/>
    <cellStyle name="Note 4" xfId="166"/>
    <cellStyle name="Note 4 2" xfId="167"/>
    <cellStyle name="Note 4 3" xfId="168"/>
    <cellStyle name="Note 4 4" xfId="169"/>
    <cellStyle name="Note 4 5" xfId="170"/>
    <cellStyle name="Note 5" xfId="171"/>
    <cellStyle name="Note 5 2" xfId="172"/>
    <cellStyle name="Note 5 3" xfId="173"/>
    <cellStyle name="Note 5 4" xfId="174"/>
    <cellStyle name="Note 5 5" xfId="175"/>
    <cellStyle name="Note 6" xfId="176"/>
    <cellStyle name="Note 6 2" xfId="177"/>
    <cellStyle name="Note 6 3" xfId="178"/>
    <cellStyle name="Note 6 4" xfId="179"/>
    <cellStyle name="Note 6 5" xfId="180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00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C11"/>
  <sheetViews>
    <sheetView workbookViewId="0">
      <pane ySplit="1" topLeftCell="A2" activePane="bottomLeft" state="frozen"/>
      <selection pane="bottomLeft" activeCell="F1" sqref="F1"/>
    </sheetView>
  </sheetViews>
  <sheetFormatPr defaultRowHeight="15.75" x14ac:dyDescent="0.25"/>
  <cols>
    <col min="1" max="1" width="12.140625" style="56" customWidth="1"/>
    <col min="2" max="8" width="9.28515625" style="56" bestFit="1" customWidth="1"/>
    <col min="9" max="9" width="13.85546875" style="56" customWidth="1"/>
    <col min="10" max="11" width="9.28515625" style="56" bestFit="1" customWidth="1"/>
  </cols>
  <sheetData>
    <row r="1" spans="1:107" x14ac:dyDescent="0.25">
      <c r="A1" s="62" t="s">
        <v>0</v>
      </c>
      <c r="B1" s="61" t="s">
        <v>1</v>
      </c>
      <c r="C1" s="61" t="s">
        <v>2</v>
      </c>
      <c r="D1" s="61" t="s">
        <v>3</v>
      </c>
      <c r="E1" s="61" t="s">
        <v>4</v>
      </c>
      <c r="F1" s="55" t="s">
        <v>87</v>
      </c>
      <c r="G1" s="61" t="s">
        <v>5</v>
      </c>
      <c r="H1" s="61" t="s">
        <v>6</v>
      </c>
      <c r="I1" s="61" t="s">
        <v>7</v>
      </c>
      <c r="J1" s="60" t="s">
        <v>8</v>
      </c>
      <c r="K1" s="61" t="s">
        <v>9</v>
      </c>
      <c r="L1" s="4" t="s">
        <v>10</v>
      </c>
      <c r="M1" s="5" t="s">
        <v>11</v>
      </c>
      <c r="N1" s="6" t="s">
        <v>12</v>
      </c>
      <c r="O1" s="7" t="s">
        <v>13</v>
      </c>
      <c r="P1" s="8" t="s">
        <v>14</v>
      </c>
      <c r="Q1" s="9" t="s">
        <v>15</v>
      </c>
      <c r="R1" s="10" t="s">
        <v>16</v>
      </c>
      <c r="S1" s="10" t="s">
        <v>17</v>
      </c>
      <c r="T1" s="11" t="s">
        <v>18</v>
      </c>
      <c r="U1" s="11" t="s">
        <v>19</v>
      </c>
      <c r="V1" s="12" t="s">
        <v>12</v>
      </c>
      <c r="W1" s="13" t="s">
        <v>20</v>
      </c>
      <c r="X1" s="14" t="s">
        <v>21</v>
      </c>
      <c r="Y1" s="15" t="s">
        <v>22</v>
      </c>
      <c r="Z1" s="16" t="s">
        <v>23</v>
      </c>
      <c r="AA1" s="15" t="s">
        <v>24</v>
      </c>
      <c r="AB1" s="17" t="s">
        <v>25</v>
      </c>
      <c r="AC1" s="15" t="s">
        <v>26</v>
      </c>
      <c r="AD1" s="15" t="s">
        <v>27</v>
      </c>
      <c r="AE1" s="15" t="s">
        <v>28</v>
      </c>
      <c r="AF1" s="16" t="s">
        <v>29</v>
      </c>
      <c r="AG1" s="15" t="s">
        <v>30</v>
      </c>
      <c r="AH1" s="16" t="s">
        <v>31</v>
      </c>
      <c r="AI1" s="14" t="s">
        <v>21</v>
      </c>
      <c r="AJ1" s="15" t="s">
        <v>32</v>
      </c>
      <c r="AK1" s="17" t="s">
        <v>33</v>
      </c>
      <c r="AL1" s="15" t="s">
        <v>34</v>
      </c>
      <c r="AM1" s="15" t="s">
        <v>35</v>
      </c>
      <c r="AN1" s="15" t="s">
        <v>36</v>
      </c>
      <c r="AO1" s="16" t="s">
        <v>37</v>
      </c>
      <c r="AP1" s="15" t="s">
        <v>38</v>
      </c>
      <c r="AQ1" s="16" t="s">
        <v>39</v>
      </c>
      <c r="AR1" s="15" t="s">
        <v>40</v>
      </c>
      <c r="AS1" s="17">
        <v>238.2</v>
      </c>
      <c r="AT1" s="15">
        <v>223.6</v>
      </c>
      <c r="AU1" s="15" t="s">
        <v>41</v>
      </c>
      <c r="AV1" s="15" t="s">
        <v>42</v>
      </c>
      <c r="AW1" s="16" t="s">
        <v>43</v>
      </c>
      <c r="AX1" s="15" t="s">
        <v>44</v>
      </c>
      <c r="AY1" s="16" t="s">
        <v>45</v>
      </c>
      <c r="AZ1" s="15" t="s">
        <v>46</v>
      </c>
      <c r="BA1" s="17" t="s">
        <v>47</v>
      </c>
      <c r="BB1" s="17" t="s">
        <v>48</v>
      </c>
      <c r="BC1" s="18" t="s">
        <v>21</v>
      </c>
      <c r="BD1" s="12" t="s">
        <v>12</v>
      </c>
      <c r="BE1" s="19" t="s">
        <v>4</v>
      </c>
      <c r="BF1" s="20" t="s">
        <v>5</v>
      </c>
      <c r="BG1" s="4" t="s">
        <v>10</v>
      </c>
      <c r="BH1" s="21" t="s">
        <v>11</v>
      </c>
      <c r="BI1" s="16" t="s">
        <v>49</v>
      </c>
      <c r="BJ1" s="15" t="s">
        <v>50</v>
      </c>
      <c r="BK1" s="16" t="s">
        <v>51</v>
      </c>
      <c r="BL1" s="22" t="s">
        <v>52</v>
      </c>
      <c r="BM1" s="23" t="s">
        <v>53</v>
      </c>
      <c r="BN1" s="15" t="s">
        <v>54</v>
      </c>
      <c r="BO1" s="23" t="s">
        <v>55</v>
      </c>
      <c r="BP1" s="24" t="s">
        <v>56</v>
      </c>
      <c r="BQ1" s="25" t="s">
        <v>57</v>
      </c>
      <c r="BR1" s="15" t="s">
        <v>58</v>
      </c>
      <c r="BS1" s="16" t="s">
        <v>59</v>
      </c>
      <c r="BT1" s="15" t="s">
        <v>60</v>
      </c>
      <c r="BU1" s="16" t="s">
        <v>61</v>
      </c>
      <c r="BV1" s="15" t="s">
        <v>62</v>
      </c>
      <c r="BW1" s="16" t="s">
        <v>63</v>
      </c>
      <c r="BX1" s="26">
        <v>123.6</v>
      </c>
      <c r="BY1" s="26">
        <v>138.19999999999999</v>
      </c>
      <c r="BZ1" s="27">
        <v>150</v>
      </c>
      <c r="CA1" s="16" t="s">
        <v>64</v>
      </c>
      <c r="CB1" s="27">
        <v>161.80000000000001</v>
      </c>
      <c r="CC1" s="16" t="s">
        <v>65</v>
      </c>
      <c r="CD1" s="27">
        <v>176.4</v>
      </c>
      <c r="CE1" s="28">
        <v>200</v>
      </c>
      <c r="CF1" s="27">
        <v>223.6</v>
      </c>
      <c r="CG1" s="26">
        <v>238.2</v>
      </c>
      <c r="CH1" s="27">
        <v>250</v>
      </c>
      <c r="CI1" s="16" t="s">
        <v>66</v>
      </c>
      <c r="CJ1" s="27">
        <v>261.8</v>
      </c>
      <c r="CK1" s="18" t="s">
        <v>21</v>
      </c>
      <c r="CL1" s="29" t="s">
        <v>67</v>
      </c>
      <c r="CM1" s="30">
        <v>276.39999999999998</v>
      </c>
      <c r="CN1" s="28">
        <v>300</v>
      </c>
      <c r="CO1" s="27">
        <v>323.60000000000002</v>
      </c>
      <c r="CP1" s="26">
        <v>338.2</v>
      </c>
      <c r="CQ1" s="27">
        <v>350</v>
      </c>
      <c r="CR1" s="16" t="s">
        <v>68</v>
      </c>
      <c r="CS1" s="27">
        <v>361.8</v>
      </c>
      <c r="CT1" s="16" t="s">
        <v>69</v>
      </c>
      <c r="CU1" s="31">
        <v>376.4</v>
      </c>
      <c r="CV1" s="28">
        <v>400</v>
      </c>
      <c r="CW1" s="27">
        <v>423.6</v>
      </c>
      <c r="CX1" s="26">
        <v>438.2</v>
      </c>
      <c r="CY1" s="27">
        <v>450</v>
      </c>
      <c r="CZ1" s="16" t="s">
        <v>70</v>
      </c>
      <c r="DA1" s="27">
        <v>461.8</v>
      </c>
      <c r="DB1" s="32" t="s">
        <v>69</v>
      </c>
      <c r="DC1" s="33">
        <v>476.4</v>
      </c>
    </row>
    <row r="2" spans="1:107" x14ac:dyDescent="0.25">
      <c r="A2" s="59" t="s">
        <v>71</v>
      </c>
      <c r="B2" s="58">
        <v>1380</v>
      </c>
      <c r="C2" s="58">
        <v>1396.75</v>
      </c>
      <c r="D2" s="58">
        <v>1368</v>
      </c>
      <c r="E2" s="58">
        <v>1382.65</v>
      </c>
      <c r="F2" s="58">
        <v>1382.65</v>
      </c>
      <c r="G2" s="58">
        <v>1378.1</v>
      </c>
      <c r="H2" s="58">
        <v>232264</v>
      </c>
      <c r="I2" s="58">
        <v>321488692.80000001</v>
      </c>
      <c r="J2" s="57">
        <v>41232</v>
      </c>
      <c r="K2" s="58">
        <v>13932</v>
      </c>
      <c r="L2" s="34">
        <f>SUM(E2-G2)</f>
        <v>4.5500000000001819</v>
      </c>
      <c r="M2" s="35">
        <f>SUM(L2/G2)*100</f>
        <v>0.3301647195414108</v>
      </c>
      <c r="N2" s="36">
        <f>(+C2+D2+E2)/3</f>
        <v>1382.4666666666665</v>
      </c>
      <c r="O2" s="37" t="b">
        <f>AND($E2&gt;$N2)</f>
        <v>1</v>
      </c>
      <c r="P2" s="38">
        <f>SUM(C2-D2)</f>
        <v>28.75</v>
      </c>
      <c r="Q2" s="39">
        <f>SUM(P2/E2)*100</f>
        <v>2.0793403970636093</v>
      </c>
      <c r="R2" s="10">
        <f>SUM(C2-E2)*100/E2</f>
        <v>1.0197808556033636</v>
      </c>
      <c r="S2" s="10">
        <f>SUM(C2-G2)*100/G2</f>
        <v>1.3533125317466144</v>
      </c>
      <c r="T2" s="40">
        <f>SUM(E2-D2)*100/E2</f>
        <v>1.0595595414602459</v>
      </c>
      <c r="U2" s="40">
        <f>SUM(G2-D2)*100/G2</f>
        <v>0.73289311370727162</v>
      </c>
      <c r="V2" s="41">
        <f>(+C2+D2+E2)/3</f>
        <v>1382.4666666666665</v>
      </c>
      <c r="W2" s="37" t="b">
        <f>AND($E2&gt;$V2)</f>
        <v>1</v>
      </c>
      <c r="X2" s="42" t="str">
        <f>A2</f>
        <v>ACC</v>
      </c>
      <c r="Y2" s="43">
        <f>C2-SUM((C2-D2)/100)*461.8</f>
        <v>1263.9825000000001</v>
      </c>
      <c r="Z2" s="44">
        <f>SUM(Y2+AA2)/2</f>
        <v>1265.67875</v>
      </c>
      <c r="AA2" s="45">
        <f>C2-SUM((C2-D2)/100)*450</f>
        <v>1267.375</v>
      </c>
      <c r="AB2" s="46">
        <f>C2-SUM((C2-D2)/100)*438.2</f>
        <v>1270.7674999999999</v>
      </c>
      <c r="AC2" s="45">
        <f>C2-SUM((C2-D2)/100)*423.6</f>
        <v>1274.9649999999999</v>
      </c>
      <c r="AD2" s="43">
        <f>C2-SUM((C2-D2)/100)*400</f>
        <v>1281.75</v>
      </c>
      <c r="AE2" s="45">
        <f>C2-SUM((C2-D2)/100)*376.4</f>
        <v>1288.5350000000001</v>
      </c>
      <c r="AF2" s="44">
        <f>SUM(AG2+AE2)/2</f>
        <v>1290.63375</v>
      </c>
      <c r="AG2" s="43">
        <f>C2-SUM((C2-D2)/100)*361.8</f>
        <v>1292.7325000000001</v>
      </c>
      <c r="AH2" s="44">
        <f>SUM(AJ2+AG2)/2</f>
        <v>1294.42875</v>
      </c>
      <c r="AI2" s="47" t="str">
        <f>A2</f>
        <v>ACC</v>
      </c>
      <c r="AJ2" s="45">
        <f>C2-SUM((C2-D2)/100)*350</f>
        <v>1296.125</v>
      </c>
      <c r="AK2" s="46">
        <f>C2-SUM((C2-D2)/100)*338.2</f>
        <v>1299.5174999999999</v>
      </c>
      <c r="AL2" s="45">
        <f>C2-SUM((C2-D2)/100)*323.6</f>
        <v>1303.7149999999999</v>
      </c>
      <c r="AM2" s="43">
        <f>C2-SUM((C2-D2)/100)*300</f>
        <v>1310.5</v>
      </c>
      <c r="AN2" s="45">
        <f>C2-SUM((C2-D2)/100)*276.4</f>
        <v>1317.2850000000001</v>
      </c>
      <c r="AO2" s="44">
        <f>SUM(AN2+AP2)/2</f>
        <v>1319.38375</v>
      </c>
      <c r="AP2" s="43">
        <f>C2-SUM((C2-D2)/100)*261.8</f>
        <v>1321.4825000000001</v>
      </c>
      <c r="AQ2" s="44">
        <f>SUM(AR2+AP2)/2</f>
        <v>1323.17875</v>
      </c>
      <c r="AR2" s="45">
        <f>C2-SUM((C2-D2)/100)*250</f>
        <v>1324.875</v>
      </c>
      <c r="AS2" s="46">
        <f>C2-SUM((C2-D2)/100)*238.2</f>
        <v>1328.2674999999999</v>
      </c>
      <c r="AT2" s="45">
        <f>C2-SUM((C2-D2)/100)*223.6</f>
        <v>1332.4649999999999</v>
      </c>
      <c r="AU2" s="43">
        <f>C2-SUM((C2-D2)/100)*200</f>
        <v>1339.25</v>
      </c>
      <c r="AV2" s="45">
        <f>C2-SUM((C2-D2)/100)*176.4</f>
        <v>1346.0350000000001</v>
      </c>
      <c r="AW2" s="44">
        <f>SUM(AV2+AX2)/2</f>
        <v>1348.13375</v>
      </c>
      <c r="AX2" s="43">
        <f>C2-SUM((C2-D2)/100)*161.8</f>
        <v>1350.2325000000001</v>
      </c>
      <c r="AY2" s="44">
        <f>SUM(AZ2+AX2)/2</f>
        <v>1351.92875</v>
      </c>
      <c r="AZ2" s="45">
        <f>C2-SUM((C2-D2)/100)*150</f>
        <v>1353.625</v>
      </c>
      <c r="BA2" s="46">
        <f>C2-SUM((C2-D2)/100)*138.2</f>
        <v>1357.0174999999999</v>
      </c>
      <c r="BB2" s="48">
        <f>C2-SUM((C2-D2)/100)*123.6</f>
        <v>1361.2149999999999</v>
      </c>
      <c r="BC2" s="49" t="str">
        <f>A2</f>
        <v>ACC</v>
      </c>
      <c r="BD2" s="41">
        <f>(+C2+D2+E2)/3</f>
        <v>1382.4666666666665</v>
      </c>
      <c r="BE2" s="50">
        <f>SUM(E2)</f>
        <v>1382.65</v>
      </c>
      <c r="BF2" s="51">
        <f>SUM(G2)</f>
        <v>1378.1</v>
      </c>
      <c r="BG2" s="34">
        <f>SUM(E2-G2)</f>
        <v>4.5500000000001819</v>
      </c>
      <c r="BH2" s="52">
        <f>SUM(L2/G2)*100</f>
        <v>0.3301647195414108</v>
      </c>
      <c r="BI2" s="44">
        <f>SUM(BJ2+BB2)/2</f>
        <v>1364.6075000000001</v>
      </c>
      <c r="BJ2" s="46">
        <f>SUM(D2)</f>
        <v>1368</v>
      </c>
      <c r="BK2" s="44">
        <f>SUM(BL2+BJ2)/2</f>
        <v>1371.3924999999999</v>
      </c>
      <c r="BL2" s="48">
        <f>SUM((C2-D2)/100)*23.6+D2</f>
        <v>1374.7850000000001</v>
      </c>
      <c r="BM2" s="53">
        <f>SUM(BL2+BN2)/2</f>
        <v>1376.88375</v>
      </c>
      <c r="BN2" s="46">
        <f>SUM((C2-D2)/100)*38.2+D2</f>
        <v>1378.9825000000001</v>
      </c>
      <c r="BO2" s="53">
        <f>SUM(BN2+BP2)/2</f>
        <v>1380.67875</v>
      </c>
      <c r="BP2" s="54">
        <f>SUM(C2+D2)/2</f>
        <v>1382.375</v>
      </c>
      <c r="BQ2" s="44">
        <f>SUM(BR2+BP2)/2</f>
        <v>1384.07125</v>
      </c>
      <c r="BR2" s="46">
        <f>SUM((C2-D2)/100)*61.8+D2</f>
        <v>1385.7674999999999</v>
      </c>
      <c r="BS2" s="44">
        <f>SUM(BR2+BT2)/2</f>
        <v>1387.86625</v>
      </c>
      <c r="BT2" s="54">
        <f>SUM((C2-D2)/100)*76.4+D2</f>
        <v>1389.9649999999999</v>
      </c>
      <c r="BU2" s="44">
        <f>SUM(BV2+BT2)/2</f>
        <v>1393.3575000000001</v>
      </c>
      <c r="BV2" s="46">
        <f>SUM(C2)</f>
        <v>1396.75</v>
      </c>
      <c r="BW2" s="44">
        <f>SUM(BX2+BV2)/2</f>
        <v>1400.1424999999999</v>
      </c>
      <c r="BX2" s="48">
        <f>SUM((C2-D2)/100)*123.6+D2</f>
        <v>1403.5350000000001</v>
      </c>
      <c r="BY2" s="46">
        <f>SUM((C2-D2)/100)*138.2+D2</f>
        <v>1407.7325000000001</v>
      </c>
      <c r="BZ2" s="48">
        <f>SUM((C2-D2)/100)*150+D2</f>
        <v>1411.125</v>
      </c>
      <c r="CA2" s="44">
        <f>SUM(CB2+BZ2)/2</f>
        <v>1412.82125</v>
      </c>
      <c r="CB2" s="46">
        <f>SUM((C2-D2)/100)*161.8+D2</f>
        <v>1414.5174999999999</v>
      </c>
      <c r="CC2" s="44">
        <f>SUM(CB2+CD2)/2</f>
        <v>1416.61625</v>
      </c>
      <c r="CD2" s="54">
        <f>SUM((C2-D2)/100)*176.4+D2</f>
        <v>1418.7149999999999</v>
      </c>
      <c r="CE2" s="43">
        <f>SUM((C2-D2)/100)*200+D2</f>
        <v>1425.5</v>
      </c>
      <c r="CF2" s="48">
        <f>SUM((C2-D2)/100)*223.6+D2</f>
        <v>1432.2850000000001</v>
      </c>
      <c r="CG2" s="46">
        <f>SUM((C2-D2)/100)*238.2+D2</f>
        <v>1436.4825000000001</v>
      </c>
      <c r="CH2" s="48">
        <f>SUM((C2-D2)/100)*250+D2</f>
        <v>1439.875</v>
      </c>
      <c r="CI2" s="44">
        <f>SUM(CJ2+CH2)/2</f>
        <v>1441.57125</v>
      </c>
      <c r="CJ2" s="43">
        <f>SUM((C2-D2)/100)*261.8+D2</f>
        <v>1443.2674999999999</v>
      </c>
      <c r="CK2" s="47" t="str">
        <f>A2</f>
        <v>ACC</v>
      </c>
      <c r="CL2" s="44">
        <f>SUM(CM2+CJ2)/2</f>
        <v>1445.36625</v>
      </c>
      <c r="CM2" s="48">
        <f>SUM((C2-D2)/100)*276.4+D2</f>
        <v>1447.4649999999999</v>
      </c>
      <c r="CN2" s="43">
        <f>SUM((C2-D2)/100)*300+D2</f>
        <v>1454.25</v>
      </c>
      <c r="CO2" s="48">
        <f>SUM((C2-D2)/100)*323.6+D2</f>
        <v>1461.0350000000001</v>
      </c>
      <c r="CP2" s="46">
        <f>SUM((C2-D2)/100)*338.2+D2</f>
        <v>1465.2325000000001</v>
      </c>
      <c r="CQ2" s="48">
        <f>SUM((C2-D2)/100)*350+D2</f>
        <v>1468.625</v>
      </c>
      <c r="CR2" s="44">
        <f>SUM(CS2+CQ2)/2</f>
        <v>1470.32125</v>
      </c>
      <c r="CS2" s="43">
        <f>SUM((C2-D2)/100)*361.8+D2</f>
        <v>1472.0174999999999</v>
      </c>
      <c r="CT2" s="44">
        <f>SUM(CS2+CU2)/2</f>
        <v>1474.11625</v>
      </c>
      <c r="CU2" s="48">
        <f>SUM((C2-D2)/100)*376.4+D2</f>
        <v>1476.2149999999999</v>
      </c>
      <c r="CV2" s="43">
        <f>SUM((C2-D2)/100)*400+D2</f>
        <v>1483</v>
      </c>
      <c r="CW2" s="48">
        <f>SUM((C2-D2)/100)*423.6+D2</f>
        <v>1489.7850000000001</v>
      </c>
      <c r="CX2" s="46">
        <f>SUM((C2-D2)/100)*438.2+D2</f>
        <v>1493.9825000000001</v>
      </c>
      <c r="CY2" s="48">
        <f>SUM((C2-D2)/100)*450+D2</f>
        <v>1497.375</v>
      </c>
      <c r="CZ2" s="44">
        <f>SUM(DA2+CY2)/2</f>
        <v>1499.07125</v>
      </c>
      <c r="DA2" s="43">
        <f>SUM((C2-D2)/100)*461.8+D2</f>
        <v>1500.7674999999999</v>
      </c>
      <c r="DB2" s="44">
        <f>SUM(DA2+DC2)/2</f>
        <v>1502.86625</v>
      </c>
      <c r="DC2" s="48">
        <f>SUM((C2-D2)/100)*476.4+D2</f>
        <v>1504.9649999999999</v>
      </c>
    </row>
    <row r="3" spans="1:107" x14ac:dyDescent="0.25">
      <c r="A3" s="59" t="s">
        <v>72</v>
      </c>
      <c r="B3" s="58">
        <v>201.7</v>
      </c>
      <c r="C3" s="58">
        <v>202.8</v>
      </c>
      <c r="D3" s="58">
        <v>197.1</v>
      </c>
      <c r="E3" s="58">
        <v>199.4</v>
      </c>
      <c r="F3" s="58">
        <v>199.4</v>
      </c>
      <c r="G3" s="58">
        <v>202.8</v>
      </c>
      <c r="H3" s="58">
        <v>1511628</v>
      </c>
      <c r="I3" s="58">
        <v>301333852.60000002</v>
      </c>
      <c r="J3" s="57">
        <v>41232</v>
      </c>
      <c r="K3" s="58">
        <v>23954</v>
      </c>
      <c r="L3" s="34">
        <f>SUM(E3-G3)</f>
        <v>-3.4000000000000057</v>
      </c>
      <c r="M3" s="35">
        <f>SUM(L3/G3)*100</f>
        <v>-1.6765285996055252</v>
      </c>
      <c r="N3" s="36">
        <f>(+C3+D3+E3)/3</f>
        <v>199.76666666666665</v>
      </c>
      <c r="O3" s="37" t="b">
        <f>AND($E3&gt;$N3)</f>
        <v>0</v>
      </c>
      <c r="P3" s="38">
        <f>SUM(C3-D3)</f>
        <v>5.7000000000000171</v>
      </c>
      <c r="Q3" s="39">
        <f>SUM(P3/E3)*100</f>
        <v>2.8585757271815533</v>
      </c>
      <c r="R3" s="10">
        <f>SUM(C3-E3)*100/E3</f>
        <v>1.7051153460381172</v>
      </c>
      <c r="S3" s="10">
        <f>SUM(C3-G3)*100/G3</f>
        <v>0</v>
      </c>
      <c r="T3" s="40">
        <f>SUM(E3-D3)*100/E3</f>
        <v>1.1534603811434359</v>
      </c>
      <c r="U3" s="40">
        <f>SUM(G3-D3)*100/G3</f>
        <v>2.8106508875739729</v>
      </c>
      <c r="V3" s="41">
        <f>(+C3+D3+E3)/3</f>
        <v>199.76666666666665</v>
      </c>
      <c r="W3" s="37" t="b">
        <f>AND($E3&gt;$V3)</f>
        <v>0</v>
      </c>
      <c r="X3" s="42" t="str">
        <f>A3</f>
        <v>AMBUJACEM</v>
      </c>
      <c r="Y3" s="43">
        <f>C3-SUM((C3-D3)/100)*461.8</f>
        <v>176.47739999999993</v>
      </c>
      <c r="Z3" s="44">
        <f>SUM(Y3+AA3)/2</f>
        <v>176.81369999999993</v>
      </c>
      <c r="AA3" s="45">
        <f>C3-SUM((C3-D3)/100)*450</f>
        <v>177.14999999999992</v>
      </c>
      <c r="AB3" s="46">
        <f>C3-SUM((C3-D3)/100)*438.2</f>
        <v>177.82259999999994</v>
      </c>
      <c r="AC3" s="45">
        <f>C3-SUM((C3-D3)/100)*423.6</f>
        <v>178.65479999999994</v>
      </c>
      <c r="AD3" s="43">
        <f>C3-SUM((C3-D3)/100)*400</f>
        <v>179.99999999999994</v>
      </c>
      <c r="AE3" s="45">
        <f>C3-SUM((C3-D3)/100)*376.4</f>
        <v>181.34519999999995</v>
      </c>
      <c r="AF3" s="44">
        <f>SUM(AG3+AE3)/2</f>
        <v>181.76129999999995</v>
      </c>
      <c r="AG3" s="43">
        <f>C3-SUM((C3-D3)/100)*361.8</f>
        <v>182.17739999999995</v>
      </c>
      <c r="AH3" s="44">
        <f>SUM(AJ3+AG3)/2</f>
        <v>182.51369999999997</v>
      </c>
      <c r="AI3" s="47" t="str">
        <f>A3</f>
        <v>AMBUJACEM</v>
      </c>
      <c r="AJ3" s="45">
        <f>C3-SUM((C3-D3)/100)*350</f>
        <v>182.84999999999997</v>
      </c>
      <c r="AK3" s="46">
        <f>C3-SUM((C3-D3)/100)*338.2</f>
        <v>183.52259999999995</v>
      </c>
      <c r="AL3" s="45">
        <f>C3-SUM((C3-D3)/100)*323.6</f>
        <v>184.35479999999995</v>
      </c>
      <c r="AM3" s="43">
        <f>C3-SUM((C3-D3)/100)*300</f>
        <v>185.69999999999996</v>
      </c>
      <c r="AN3" s="45">
        <f>C3-SUM((C3-D3)/100)*276.4</f>
        <v>187.04519999999997</v>
      </c>
      <c r="AO3" s="44">
        <f>SUM(AN3+AP3)/2</f>
        <v>187.46129999999997</v>
      </c>
      <c r="AP3" s="43">
        <f>C3-SUM((C3-D3)/100)*261.8</f>
        <v>187.87739999999997</v>
      </c>
      <c r="AQ3" s="44">
        <f>SUM(AR3+AP3)/2</f>
        <v>188.21369999999996</v>
      </c>
      <c r="AR3" s="45">
        <f>C3-SUM((C3-D3)/100)*250</f>
        <v>188.54999999999995</v>
      </c>
      <c r="AS3" s="46">
        <f>C3-SUM((C3-D3)/100)*238.2</f>
        <v>189.22259999999997</v>
      </c>
      <c r="AT3" s="45">
        <f>C3-SUM((C3-D3)/100)*223.6</f>
        <v>190.05479999999997</v>
      </c>
      <c r="AU3" s="43">
        <f>C3-SUM((C3-D3)/100)*200</f>
        <v>191.39999999999998</v>
      </c>
      <c r="AV3" s="45">
        <f>C3-SUM((C3-D3)/100)*176.4</f>
        <v>192.74519999999998</v>
      </c>
      <c r="AW3" s="44">
        <f>SUM(AV3+AX3)/2</f>
        <v>193.16129999999998</v>
      </c>
      <c r="AX3" s="43">
        <f>C3-SUM((C3-D3)/100)*161.8</f>
        <v>193.57739999999998</v>
      </c>
      <c r="AY3" s="44">
        <f>SUM(AZ3+AX3)/2</f>
        <v>193.91370000000001</v>
      </c>
      <c r="AZ3" s="45">
        <f>C3-SUM((C3-D3)/100)*150</f>
        <v>194.25</v>
      </c>
      <c r="BA3" s="46">
        <f>C3-SUM((C3-D3)/100)*138.2</f>
        <v>194.92259999999999</v>
      </c>
      <c r="BB3" s="48">
        <f>C3-SUM((C3-D3)/100)*123.6</f>
        <v>195.75479999999999</v>
      </c>
      <c r="BC3" s="49" t="str">
        <f>A3</f>
        <v>AMBUJACEM</v>
      </c>
      <c r="BD3" s="41">
        <f>(+C3+D3+E3)/3</f>
        <v>199.76666666666665</v>
      </c>
      <c r="BE3" s="50">
        <f>SUM(E3)</f>
        <v>199.4</v>
      </c>
      <c r="BF3" s="51">
        <f>SUM(G3)</f>
        <v>202.8</v>
      </c>
      <c r="BG3" s="34">
        <f>SUM(E3-G3)</f>
        <v>-3.4000000000000057</v>
      </c>
      <c r="BH3" s="52">
        <f>SUM(L3/G3)*100</f>
        <v>-1.6765285996055252</v>
      </c>
      <c r="BI3" s="44">
        <f>SUM(BJ3+BB3)/2</f>
        <v>196.42739999999998</v>
      </c>
      <c r="BJ3" s="46">
        <f>SUM(D3)</f>
        <v>197.1</v>
      </c>
      <c r="BK3" s="44">
        <f>SUM(BL3+BJ3)/2</f>
        <v>197.77260000000001</v>
      </c>
      <c r="BL3" s="48">
        <f>SUM((C3-D3)/100)*23.6+D3</f>
        <v>198.4452</v>
      </c>
      <c r="BM3" s="53">
        <f>SUM(BL3+BN3)/2</f>
        <v>198.8613</v>
      </c>
      <c r="BN3" s="46">
        <f>SUM((C3-D3)/100)*38.2+D3</f>
        <v>199.2774</v>
      </c>
      <c r="BO3" s="53">
        <f>SUM(BN3+BP3)/2</f>
        <v>199.61369999999999</v>
      </c>
      <c r="BP3" s="54">
        <f>SUM(C3+D3)/2</f>
        <v>199.95</v>
      </c>
      <c r="BQ3" s="44">
        <f>SUM(BR3+BP3)/2</f>
        <v>200.28629999999998</v>
      </c>
      <c r="BR3" s="46">
        <f>SUM((C3-D3)/100)*61.8+D3</f>
        <v>200.62260000000001</v>
      </c>
      <c r="BS3" s="44">
        <f>SUM(BR3+BT3)/2</f>
        <v>201.03870000000001</v>
      </c>
      <c r="BT3" s="54">
        <f>SUM((C3-D3)/100)*76.4+D3</f>
        <v>201.45480000000001</v>
      </c>
      <c r="BU3" s="44">
        <f>SUM(BV3+BT3)/2</f>
        <v>202.12740000000002</v>
      </c>
      <c r="BV3" s="46">
        <f>SUM(C3)</f>
        <v>202.8</v>
      </c>
      <c r="BW3" s="44">
        <f>SUM(BX3+BV3)/2</f>
        <v>203.4726</v>
      </c>
      <c r="BX3" s="48">
        <f>SUM((C3-D3)/100)*123.6+D3</f>
        <v>204.14520000000002</v>
      </c>
      <c r="BY3" s="46">
        <f>SUM((C3-D3)/100)*138.2+D3</f>
        <v>204.97740000000002</v>
      </c>
      <c r="BZ3" s="48">
        <f>SUM((C3-D3)/100)*150+D3</f>
        <v>205.65000000000003</v>
      </c>
      <c r="CA3" s="44">
        <f>SUM(CB3+BZ3)/2</f>
        <v>205.98630000000003</v>
      </c>
      <c r="CB3" s="46">
        <f>SUM((C3-D3)/100)*161.8+D3</f>
        <v>206.32260000000002</v>
      </c>
      <c r="CC3" s="44">
        <f>SUM(CB3+CD3)/2</f>
        <v>206.73870000000002</v>
      </c>
      <c r="CD3" s="54">
        <f>SUM((C3-D3)/100)*176.4+D3</f>
        <v>207.15480000000002</v>
      </c>
      <c r="CE3" s="43">
        <f>SUM((C3-D3)/100)*200+D3</f>
        <v>208.50000000000003</v>
      </c>
      <c r="CF3" s="48">
        <f>SUM((C3-D3)/100)*223.6+D3</f>
        <v>209.84520000000003</v>
      </c>
      <c r="CG3" s="46">
        <f>SUM((C3-D3)/100)*238.2+D3</f>
        <v>210.67740000000003</v>
      </c>
      <c r="CH3" s="48">
        <f>SUM((C3-D3)/100)*250+D3</f>
        <v>211.35000000000002</v>
      </c>
      <c r="CI3" s="44">
        <f>SUM(CJ3+CH3)/2</f>
        <v>211.68630000000002</v>
      </c>
      <c r="CJ3" s="43">
        <f>SUM((C3-D3)/100)*261.8+D3</f>
        <v>212.02260000000004</v>
      </c>
      <c r="CK3" s="47" t="str">
        <f>A3</f>
        <v>AMBUJACEM</v>
      </c>
      <c r="CL3" s="44">
        <f>SUM(CM3+CJ3)/2</f>
        <v>212.43870000000004</v>
      </c>
      <c r="CM3" s="48">
        <f>SUM((C3-D3)/100)*276.4+D3</f>
        <v>212.85480000000004</v>
      </c>
      <c r="CN3" s="43">
        <f>SUM((C3-D3)/100)*300+D3</f>
        <v>214.20000000000005</v>
      </c>
      <c r="CO3" s="48">
        <f>SUM((C3-D3)/100)*323.6+D3</f>
        <v>215.54520000000005</v>
      </c>
      <c r="CP3" s="46">
        <f>SUM((C3-D3)/100)*338.2+D3</f>
        <v>216.37740000000005</v>
      </c>
      <c r="CQ3" s="48">
        <f>SUM((C3-D3)/100)*350+D3</f>
        <v>217.05000000000007</v>
      </c>
      <c r="CR3" s="44">
        <f>SUM(CS3+CQ3)/2</f>
        <v>217.38630000000006</v>
      </c>
      <c r="CS3" s="43">
        <f>SUM((C3-D3)/100)*361.8+D3</f>
        <v>217.72260000000006</v>
      </c>
      <c r="CT3" s="44">
        <f>SUM(CS3+CU3)/2</f>
        <v>218.13870000000006</v>
      </c>
      <c r="CU3" s="48">
        <f>SUM((C3-D3)/100)*376.4+D3</f>
        <v>218.55480000000006</v>
      </c>
      <c r="CV3" s="43">
        <f>SUM((C3-D3)/100)*400+D3</f>
        <v>219.90000000000006</v>
      </c>
      <c r="CW3" s="48">
        <f>SUM((C3-D3)/100)*423.6+D3</f>
        <v>221.24520000000007</v>
      </c>
      <c r="CX3" s="46">
        <f>SUM((C3-D3)/100)*438.2+D3</f>
        <v>222.07740000000007</v>
      </c>
      <c r="CY3" s="48">
        <f>SUM((C3-D3)/100)*450+D3</f>
        <v>222.75000000000006</v>
      </c>
      <c r="CZ3" s="44">
        <f>SUM(DA3+CY3)/2</f>
        <v>223.08630000000005</v>
      </c>
      <c r="DA3" s="43">
        <f>SUM((C3-D3)/100)*461.8+D3</f>
        <v>223.42260000000007</v>
      </c>
      <c r="DB3" s="44">
        <f>SUM(DA3+DC3)/2</f>
        <v>223.83870000000007</v>
      </c>
      <c r="DC3" s="48">
        <f>SUM((C3-D3)/100)*476.4+D3</f>
        <v>224.25480000000007</v>
      </c>
    </row>
    <row r="4" spans="1:107" x14ac:dyDescent="0.25">
      <c r="A4" s="59" t="s">
        <v>73</v>
      </c>
      <c r="B4" s="58">
        <v>3960</v>
      </c>
      <c r="C4" s="58">
        <v>3960</v>
      </c>
      <c r="D4" s="58">
        <v>3850</v>
      </c>
      <c r="E4" s="58">
        <v>3876.75</v>
      </c>
      <c r="F4" s="58">
        <v>3876.75</v>
      </c>
      <c r="G4" s="58">
        <v>3951.05</v>
      </c>
      <c r="H4" s="58">
        <v>68405</v>
      </c>
      <c r="I4" s="58">
        <v>266309551.40000001</v>
      </c>
      <c r="J4" s="57">
        <v>41232</v>
      </c>
      <c r="K4" s="58">
        <v>7951</v>
      </c>
      <c r="L4" s="34">
        <f>SUM(E4-G4)</f>
        <v>-74.300000000000182</v>
      </c>
      <c r="M4" s="35">
        <f>SUM(L4/G4)*100</f>
        <v>-1.8805127750851085</v>
      </c>
      <c r="N4" s="36">
        <f>(+C4+D4+E4)/3</f>
        <v>3895.5833333333335</v>
      </c>
      <c r="O4" s="37" t="b">
        <f>AND($E4&gt;$N4)</f>
        <v>0</v>
      </c>
      <c r="P4" s="38">
        <f>SUM(C4-D4)</f>
        <v>110</v>
      </c>
      <c r="Q4" s="39">
        <f>SUM(P4/E4)*100</f>
        <v>2.8374282582059713</v>
      </c>
      <c r="R4" s="10">
        <f>SUM(C4-E4)*100/E4</f>
        <v>2.1474172954149737</v>
      </c>
      <c r="S4" s="10">
        <f>SUM(C4-G4)*100/G4</f>
        <v>0.2265220637551997</v>
      </c>
      <c r="T4" s="40">
        <f>SUM(E4-D4)*100/E4</f>
        <v>0.69001096279099761</v>
      </c>
      <c r="U4" s="40">
        <f>SUM(G4-D4)*100/G4</f>
        <v>2.5575479935713337</v>
      </c>
      <c r="V4" s="41">
        <f>(+C4+D4+E4)/3</f>
        <v>3895.5833333333335</v>
      </c>
      <c r="W4" s="37" t="b">
        <f>AND($E4&gt;$V4)</f>
        <v>0</v>
      </c>
      <c r="X4" s="42" t="str">
        <f>A4</f>
        <v>ASIANPAINT</v>
      </c>
      <c r="Y4" s="43">
        <f>C4-SUM((C4-D4)/100)*461.8</f>
        <v>3452.02</v>
      </c>
      <c r="Z4" s="44">
        <f>SUM(Y4+AA4)/2</f>
        <v>3458.51</v>
      </c>
      <c r="AA4" s="45">
        <f>C4-SUM((C4-D4)/100)*450</f>
        <v>3465</v>
      </c>
      <c r="AB4" s="46">
        <f>C4-SUM((C4-D4)/100)*438.2</f>
        <v>3477.98</v>
      </c>
      <c r="AC4" s="45">
        <f>C4-SUM((C4-D4)/100)*423.6</f>
        <v>3494.04</v>
      </c>
      <c r="AD4" s="43">
        <f>C4-SUM((C4-D4)/100)*400</f>
        <v>3520</v>
      </c>
      <c r="AE4" s="45">
        <f>C4-SUM((C4-D4)/100)*376.4</f>
        <v>3545.96</v>
      </c>
      <c r="AF4" s="44">
        <f>SUM(AG4+AE4)/2</f>
        <v>3553.99</v>
      </c>
      <c r="AG4" s="43">
        <f>C4-SUM((C4-D4)/100)*361.8</f>
        <v>3562.02</v>
      </c>
      <c r="AH4" s="44">
        <f>SUM(AJ4+AG4)/2</f>
        <v>3568.51</v>
      </c>
      <c r="AI4" s="47" t="str">
        <f>A4</f>
        <v>ASIANPAINT</v>
      </c>
      <c r="AJ4" s="45">
        <f>C4-SUM((C4-D4)/100)*350</f>
        <v>3575</v>
      </c>
      <c r="AK4" s="46">
        <f>C4-SUM((C4-D4)/100)*338.2</f>
        <v>3587.98</v>
      </c>
      <c r="AL4" s="45">
        <f>C4-SUM((C4-D4)/100)*323.6</f>
        <v>3604.04</v>
      </c>
      <c r="AM4" s="43">
        <f>C4-SUM((C4-D4)/100)*300</f>
        <v>3630</v>
      </c>
      <c r="AN4" s="45">
        <f>C4-SUM((C4-D4)/100)*276.4</f>
        <v>3655.96</v>
      </c>
      <c r="AO4" s="44">
        <f>SUM(AN4+AP4)/2</f>
        <v>3663.99</v>
      </c>
      <c r="AP4" s="43">
        <f>C4-SUM((C4-D4)/100)*261.8</f>
        <v>3672.02</v>
      </c>
      <c r="AQ4" s="44">
        <f>SUM(AR4+AP4)/2</f>
        <v>3678.51</v>
      </c>
      <c r="AR4" s="45">
        <f>C4-SUM((C4-D4)/100)*250</f>
        <v>3685</v>
      </c>
      <c r="AS4" s="46">
        <f>C4-SUM((C4-D4)/100)*238.2</f>
        <v>3697.98</v>
      </c>
      <c r="AT4" s="45">
        <f>C4-SUM((C4-D4)/100)*223.6</f>
        <v>3714.04</v>
      </c>
      <c r="AU4" s="43">
        <f>C4-SUM((C4-D4)/100)*200</f>
        <v>3740</v>
      </c>
      <c r="AV4" s="45">
        <f>C4-SUM((C4-D4)/100)*176.4</f>
        <v>3765.96</v>
      </c>
      <c r="AW4" s="44">
        <f>SUM(AV4+AX4)/2</f>
        <v>3773.99</v>
      </c>
      <c r="AX4" s="43">
        <f>C4-SUM((C4-D4)/100)*161.8</f>
        <v>3782.02</v>
      </c>
      <c r="AY4" s="44">
        <f>SUM(AZ4+AX4)/2</f>
        <v>3788.51</v>
      </c>
      <c r="AZ4" s="45">
        <f>C4-SUM((C4-D4)/100)*150</f>
        <v>3795</v>
      </c>
      <c r="BA4" s="46">
        <f>C4-SUM((C4-D4)/100)*138.2</f>
        <v>3807.98</v>
      </c>
      <c r="BB4" s="48">
        <f>C4-SUM((C4-D4)/100)*123.6</f>
        <v>3824.04</v>
      </c>
      <c r="BC4" s="49" t="str">
        <f>A4</f>
        <v>ASIANPAINT</v>
      </c>
      <c r="BD4" s="41">
        <f>(+C4+D4+E4)/3</f>
        <v>3895.5833333333335</v>
      </c>
      <c r="BE4" s="50">
        <f>SUM(E4)</f>
        <v>3876.75</v>
      </c>
      <c r="BF4" s="51">
        <f>SUM(G4)</f>
        <v>3951.05</v>
      </c>
      <c r="BG4" s="34">
        <f>SUM(E4-G4)</f>
        <v>-74.300000000000182</v>
      </c>
      <c r="BH4" s="52">
        <f>SUM(L4/G4)*100</f>
        <v>-1.8805127750851085</v>
      </c>
      <c r="BI4" s="44">
        <f>SUM(BJ4+BB4)/2</f>
        <v>3837.02</v>
      </c>
      <c r="BJ4" s="46">
        <f>SUM(D4)</f>
        <v>3850</v>
      </c>
      <c r="BK4" s="44">
        <f>SUM(BL4+BJ4)/2</f>
        <v>3862.98</v>
      </c>
      <c r="BL4" s="48">
        <f>SUM((C4-D4)/100)*23.6+D4</f>
        <v>3875.96</v>
      </c>
      <c r="BM4" s="53">
        <f>SUM(BL4+BN4)/2</f>
        <v>3883.99</v>
      </c>
      <c r="BN4" s="46">
        <f>SUM((C4-D4)/100)*38.2+D4</f>
        <v>3892.02</v>
      </c>
      <c r="BO4" s="53">
        <f>SUM(BN4+BP4)/2</f>
        <v>3898.51</v>
      </c>
      <c r="BP4" s="54">
        <f>SUM(C4+D4)/2</f>
        <v>3905</v>
      </c>
      <c r="BQ4" s="44">
        <f>SUM(BR4+BP4)/2</f>
        <v>3911.49</v>
      </c>
      <c r="BR4" s="46">
        <f>SUM((C4-D4)/100)*61.8+D4</f>
        <v>3917.98</v>
      </c>
      <c r="BS4" s="44">
        <f>SUM(BR4+BT4)/2</f>
        <v>3926.01</v>
      </c>
      <c r="BT4" s="54">
        <f>SUM((C4-D4)/100)*76.4+D4</f>
        <v>3934.04</v>
      </c>
      <c r="BU4" s="44">
        <f>SUM(BV4+BT4)/2</f>
        <v>3947.02</v>
      </c>
      <c r="BV4" s="46">
        <f>SUM(C4)</f>
        <v>3960</v>
      </c>
      <c r="BW4" s="44">
        <f>SUM(BX4+BV4)/2</f>
        <v>3972.98</v>
      </c>
      <c r="BX4" s="48">
        <f>SUM((C4-D4)/100)*123.6+D4</f>
        <v>3985.96</v>
      </c>
      <c r="BY4" s="46">
        <f>SUM((C4-D4)/100)*138.2+D4</f>
        <v>4002.02</v>
      </c>
      <c r="BZ4" s="48">
        <f>SUM((C4-D4)/100)*150+D4</f>
        <v>4015</v>
      </c>
      <c r="CA4" s="44">
        <f>SUM(CB4+BZ4)/2</f>
        <v>4021.49</v>
      </c>
      <c r="CB4" s="46">
        <f>SUM((C4-D4)/100)*161.8+D4</f>
        <v>4027.98</v>
      </c>
      <c r="CC4" s="44">
        <f>SUM(CB4+CD4)/2</f>
        <v>4036.01</v>
      </c>
      <c r="CD4" s="54">
        <f>SUM((C4-D4)/100)*176.4+D4</f>
        <v>4044.04</v>
      </c>
      <c r="CE4" s="43">
        <f>SUM((C4-D4)/100)*200+D4</f>
        <v>4070</v>
      </c>
      <c r="CF4" s="48">
        <f>SUM((C4-D4)/100)*223.6+D4</f>
        <v>4095.96</v>
      </c>
      <c r="CG4" s="46">
        <f>SUM((C4-D4)/100)*238.2+D4</f>
        <v>4112.0200000000004</v>
      </c>
      <c r="CH4" s="48">
        <f>SUM((C4-D4)/100)*250+D4</f>
        <v>4125</v>
      </c>
      <c r="CI4" s="44">
        <f>SUM(CJ4+CH4)/2</f>
        <v>4131.49</v>
      </c>
      <c r="CJ4" s="43">
        <f>SUM((C4-D4)/100)*261.8+D4</f>
        <v>4137.9799999999996</v>
      </c>
      <c r="CK4" s="47" t="str">
        <f>A4</f>
        <v>ASIANPAINT</v>
      </c>
      <c r="CL4" s="44">
        <f>SUM(CM4+CJ4)/2</f>
        <v>4146.01</v>
      </c>
      <c r="CM4" s="48">
        <f>SUM((C4-D4)/100)*276.4+D4</f>
        <v>4154.04</v>
      </c>
      <c r="CN4" s="43">
        <f>SUM((C4-D4)/100)*300+D4</f>
        <v>4180</v>
      </c>
      <c r="CO4" s="48">
        <f>SUM((C4-D4)/100)*323.6+D4</f>
        <v>4205.96</v>
      </c>
      <c r="CP4" s="46">
        <f>SUM((C4-D4)/100)*338.2+D4</f>
        <v>4222.0200000000004</v>
      </c>
      <c r="CQ4" s="48">
        <f>SUM((C4-D4)/100)*350+D4</f>
        <v>4235</v>
      </c>
      <c r="CR4" s="44">
        <f>SUM(CS4+CQ4)/2</f>
        <v>4241.49</v>
      </c>
      <c r="CS4" s="43">
        <f>SUM((C4-D4)/100)*361.8+D4</f>
        <v>4247.9799999999996</v>
      </c>
      <c r="CT4" s="44">
        <f>SUM(CS4+CU4)/2</f>
        <v>4256.01</v>
      </c>
      <c r="CU4" s="48">
        <f>SUM((C4-D4)/100)*376.4+D4</f>
        <v>4264.04</v>
      </c>
      <c r="CV4" s="43">
        <f>SUM((C4-D4)/100)*400+D4</f>
        <v>4290</v>
      </c>
      <c r="CW4" s="48">
        <f>SUM((C4-D4)/100)*423.6+D4</f>
        <v>4315.96</v>
      </c>
      <c r="CX4" s="46">
        <f>SUM((C4-D4)/100)*438.2+D4</f>
        <v>4332.0200000000004</v>
      </c>
      <c r="CY4" s="48">
        <f>SUM((C4-D4)/100)*450+D4</f>
        <v>4345</v>
      </c>
      <c r="CZ4" s="44">
        <f>SUM(DA4+CY4)/2</f>
        <v>4351.49</v>
      </c>
      <c r="DA4" s="43">
        <f>SUM((C4-D4)/100)*461.8+D4</f>
        <v>4357.9800000000005</v>
      </c>
      <c r="DB4" s="44">
        <f>SUM(DA4+DC4)/2</f>
        <v>4366.01</v>
      </c>
      <c r="DC4" s="48">
        <f>SUM((C4-D4)/100)*476.4+D4</f>
        <v>4374.04</v>
      </c>
    </row>
    <row r="5" spans="1:107" x14ac:dyDescent="0.25">
      <c r="A5" s="59" t="s">
        <v>74</v>
      </c>
      <c r="B5" s="58">
        <v>1226.5</v>
      </c>
      <c r="C5" s="58">
        <v>1230</v>
      </c>
      <c r="D5" s="58">
        <v>1202.8</v>
      </c>
      <c r="E5" s="58">
        <v>1214.3</v>
      </c>
      <c r="F5" s="58">
        <v>1214.3</v>
      </c>
      <c r="G5" s="58">
        <v>1226.25</v>
      </c>
      <c r="H5" s="58">
        <v>1287162</v>
      </c>
      <c r="I5" s="58">
        <v>1561897879.8</v>
      </c>
      <c r="J5" s="57">
        <v>41232</v>
      </c>
      <c r="K5" s="58">
        <v>42198</v>
      </c>
      <c r="L5" s="34">
        <f>SUM(E5-G5)</f>
        <v>-11.950000000000045</v>
      </c>
      <c r="M5" s="35">
        <f>SUM(L5/G5)*100</f>
        <v>-0.97451580020387718</v>
      </c>
      <c r="N5" s="36">
        <f>(+C5+D5+E5)/3</f>
        <v>1215.7</v>
      </c>
      <c r="O5" s="37" t="b">
        <f>AND($E5&gt;$N5)</f>
        <v>0</v>
      </c>
      <c r="P5" s="38">
        <f>SUM(C5-D5)</f>
        <v>27.200000000000045</v>
      </c>
      <c r="Q5" s="39">
        <f>SUM(P5/E5)*100</f>
        <v>2.2399736473688585</v>
      </c>
      <c r="R5" s="10">
        <f>SUM(C5-E5)*100/E5</f>
        <v>1.2929259655768794</v>
      </c>
      <c r="S5" s="10">
        <f>SUM(C5-G5)*100/G5</f>
        <v>0.3058103975535168</v>
      </c>
      <c r="T5" s="40">
        <f>SUM(E5-D5)*100/E5</f>
        <v>0.94704768179197896</v>
      </c>
      <c r="U5" s="40">
        <f>SUM(G5-D5)*100/G5</f>
        <v>1.9123343527013288</v>
      </c>
      <c r="V5" s="41">
        <f>(+C5+D5+E5)/3</f>
        <v>1215.7</v>
      </c>
      <c r="W5" s="37" t="b">
        <f>AND($E5&gt;$V5)</f>
        <v>0</v>
      </c>
      <c r="X5" s="42" t="str">
        <f>A5</f>
        <v>AXISBANK</v>
      </c>
      <c r="Y5" s="43">
        <f>C5-SUM((C5-D5)/100)*461.8</f>
        <v>1104.3903999999998</v>
      </c>
      <c r="Z5" s="44">
        <f>SUM(Y5+AA5)/2</f>
        <v>1105.9951999999998</v>
      </c>
      <c r="AA5" s="45">
        <f>C5-SUM((C5-D5)/100)*450</f>
        <v>1107.5999999999999</v>
      </c>
      <c r="AB5" s="46">
        <f>C5-SUM((C5-D5)/100)*438.2</f>
        <v>1110.8095999999998</v>
      </c>
      <c r="AC5" s="45">
        <f>C5-SUM((C5-D5)/100)*423.6</f>
        <v>1114.7807999999998</v>
      </c>
      <c r="AD5" s="43">
        <f>C5-SUM((C5-D5)/100)*400</f>
        <v>1121.1999999999998</v>
      </c>
      <c r="AE5" s="45">
        <f>C5-SUM((C5-D5)/100)*376.4</f>
        <v>1127.6191999999999</v>
      </c>
      <c r="AF5" s="44">
        <f>SUM(AG5+AE5)/2</f>
        <v>1129.6047999999998</v>
      </c>
      <c r="AG5" s="43">
        <f>C5-SUM((C5-D5)/100)*361.8</f>
        <v>1131.5903999999998</v>
      </c>
      <c r="AH5" s="44">
        <f>SUM(AJ5+AG5)/2</f>
        <v>1133.1951999999997</v>
      </c>
      <c r="AI5" s="47" t="str">
        <f>A5</f>
        <v>AXISBANK</v>
      </c>
      <c r="AJ5" s="45">
        <f>C5-SUM((C5-D5)/100)*350</f>
        <v>1134.7999999999997</v>
      </c>
      <c r="AK5" s="46">
        <f>C5-SUM((C5-D5)/100)*338.2</f>
        <v>1138.0095999999999</v>
      </c>
      <c r="AL5" s="45">
        <f>C5-SUM((C5-D5)/100)*323.6</f>
        <v>1141.9807999999998</v>
      </c>
      <c r="AM5" s="43">
        <f>C5-SUM((C5-D5)/100)*300</f>
        <v>1148.3999999999999</v>
      </c>
      <c r="AN5" s="45">
        <f>C5-SUM((C5-D5)/100)*276.4</f>
        <v>1154.8191999999999</v>
      </c>
      <c r="AO5" s="44">
        <f>SUM(AN5+AP5)/2</f>
        <v>1156.8047999999999</v>
      </c>
      <c r="AP5" s="43">
        <f>C5-SUM((C5-D5)/100)*261.8</f>
        <v>1158.7903999999999</v>
      </c>
      <c r="AQ5" s="44">
        <f>SUM(AR5+AP5)/2</f>
        <v>1160.3951999999999</v>
      </c>
      <c r="AR5" s="45">
        <f>C5-SUM((C5-D5)/100)*250</f>
        <v>1162</v>
      </c>
      <c r="AS5" s="46">
        <f>C5-SUM((C5-D5)/100)*238.2</f>
        <v>1165.2095999999999</v>
      </c>
      <c r="AT5" s="45">
        <f>C5-SUM((C5-D5)/100)*223.6</f>
        <v>1169.1807999999999</v>
      </c>
      <c r="AU5" s="43">
        <f>C5-SUM((C5-D5)/100)*200</f>
        <v>1175.5999999999999</v>
      </c>
      <c r="AV5" s="45">
        <f>C5-SUM((C5-D5)/100)*176.4</f>
        <v>1182.0192</v>
      </c>
      <c r="AW5" s="44">
        <f>SUM(AV5+AX5)/2</f>
        <v>1184.0047999999999</v>
      </c>
      <c r="AX5" s="43">
        <f>C5-SUM((C5-D5)/100)*161.8</f>
        <v>1185.9903999999999</v>
      </c>
      <c r="AY5" s="44">
        <f>SUM(AZ5+AX5)/2</f>
        <v>1187.5951999999997</v>
      </c>
      <c r="AZ5" s="45">
        <f>C5-SUM((C5-D5)/100)*150</f>
        <v>1189.1999999999998</v>
      </c>
      <c r="BA5" s="46">
        <f>C5-SUM((C5-D5)/100)*138.2</f>
        <v>1192.4096</v>
      </c>
      <c r="BB5" s="48">
        <f>C5-SUM((C5-D5)/100)*123.6</f>
        <v>1196.3807999999999</v>
      </c>
      <c r="BC5" s="49" t="str">
        <f>A5</f>
        <v>AXISBANK</v>
      </c>
      <c r="BD5" s="41">
        <f>(+C5+D5+E5)/3</f>
        <v>1215.7</v>
      </c>
      <c r="BE5" s="50">
        <f>SUM(E5)</f>
        <v>1214.3</v>
      </c>
      <c r="BF5" s="51">
        <f>SUM(G5)</f>
        <v>1226.25</v>
      </c>
      <c r="BG5" s="34">
        <f>SUM(E5-G5)</f>
        <v>-11.950000000000045</v>
      </c>
      <c r="BH5" s="52">
        <f>SUM(L5/G5)*100</f>
        <v>-0.97451580020387718</v>
      </c>
      <c r="BI5" s="44">
        <f>SUM(BJ5+BB5)/2</f>
        <v>1199.5904</v>
      </c>
      <c r="BJ5" s="46">
        <f>SUM(D5)</f>
        <v>1202.8</v>
      </c>
      <c r="BK5" s="44">
        <f>SUM(BL5+BJ5)/2</f>
        <v>1206.0095999999999</v>
      </c>
      <c r="BL5" s="48">
        <f>SUM((C5-D5)/100)*23.6+D5</f>
        <v>1209.2192</v>
      </c>
      <c r="BM5" s="53">
        <f>SUM(BL5+BN5)/2</f>
        <v>1211.2048</v>
      </c>
      <c r="BN5" s="46">
        <f>SUM((C5-D5)/100)*38.2+D5</f>
        <v>1213.1904</v>
      </c>
      <c r="BO5" s="53">
        <f>SUM(BN5+BP5)/2</f>
        <v>1214.7952</v>
      </c>
      <c r="BP5" s="54">
        <f>SUM(C5+D5)/2</f>
        <v>1216.4000000000001</v>
      </c>
      <c r="BQ5" s="44">
        <f>SUM(BR5+BP5)/2</f>
        <v>1218.0048000000002</v>
      </c>
      <c r="BR5" s="46">
        <f>SUM((C5-D5)/100)*61.8+D5</f>
        <v>1219.6096</v>
      </c>
      <c r="BS5" s="44">
        <f>SUM(BR5+BT5)/2</f>
        <v>1221.5952</v>
      </c>
      <c r="BT5" s="54">
        <f>SUM((C5-D5)/100)*76.4+D5</f>
        <v>1223.5808</v>
      </c>
      <c r="BU5" s="44">
        <f>SUM(BV5+BT5)/2</f>
        <v>1226.7903999999999</v>
      </c>
      <c r="BV5" s="46">
        <f>SUM(C5)</f>
        <v>1230</v>
      </c>
      <c r="BW5" s="44">
        <f>SUM(BX5+BV5)/2</f>
        <v>1233.2096000000001</v>
      </c>
      <c r="BX5" s="48">
        <f>SUM((C5-D5)/100)*123.6+D5</f>
        <v>1236.4192</v>
      </c>
      <c r="BY5" s="46">
        <f>SUM((C5-D5)/100)*138.2+D5</f>
        <v>1240.3904</v>
      </c>
      <c r="BZ5" s="48">
        <f>SUM((C5-D5)/100)*150+D5</f>
        <v>1243.5999999999999</v>
      </c>
      <c r="CA5" s="44">
        <f>SUM(CB5+BZ5)/2</f>
        <v>1245.2048</v>
      </c>
      <c r="CB5" s="46">
        <f>SUM((C5-D5)/100)*161.8+D5</f>
        <v>1246.8096</v>
      </c>
      <c r="CC5" s="44">
        <f>SUM(CB5+CD5)/2</f>
        <v>1248.7952</v>
      </c>
      <c r="CD5" s="54">
        <f>SUM((C5-D5)/100)*176.4+D5</f>
        <v>1250.7808</v>
      </c>
      <c r="CE5" s="43">
        <f>SUM((C5-D5)/100)*200+D5</f>
        <v>1257.2</v>
      </c>
      <c r="CF5" s="48">
        <f>SUM((C5-D5)/100)*223.6+D5</f>
        <v>1263.6192000000001</v>
      </c>
      <c r="CG5" s="46">
        <f>SUM((C5-D5)/100)*238.2+D5</f>
        <v>1267.5904</v>
      </c>
      <c r="CH5" s="48">
        <f>SUM((C5-D5)/100)*250+D5</f>
        <v>1270.8000000000002</v>
      </c>
      <c r="CI5" s="44">
        <f>SUM(CJ5+CH5)/2</f>
        <v>1272.4048000000003</v>
      </c>
      <c r="CJ5" s="43">
        <f>SUM((C5-D5)/100)*261.8+D5</f>
        <v>1274.0096000000001</v>
      </c>
      <c r="CK5" s="47" t="str">
        <f>A5</f>
        <v>AXISBANK</v>
      </c>
      <c r="CL5" s="44">
        <f>SUM(CM5+CJ5)/2</f>
        <v>1275.9952000000001</v>
      </c>
      <c r="CM5" s="48">
        <f>SUM((C5-D5)/100)*276.4+D5</f>
        <v>1277.9808</v>
      </c>
      <c r="CN5" s="43">
        <f>SUM((C5-D5)/100)*300+D5</f>
        <v>1284.4000000000001</v>
      </c>
      <c r="CO5" s="48">
        <f>SUM((C5-D5)/100)*323.6+D5</f>
        <v>1290.8192000000001</v>
      </c>
      <c r="CP5" s="46">
        <f>SUM((C5-D5)/100)*338.2+D5</f>
        <v>1294.7904000000001</v>
      </c>
      <c r="CQ5" s="48">
        <f>SUM((C5-D5)/100)*350+D5</f>
        <v>1298</v>
      </c>
      <c r="CR5" s="44">
        <f>SUM(CS5+CQ5)/2</f>
        <v>1299.6048000000001</v>
      </c>
      <c r="CS5" s="43">
        <f>SUM((C5-D5)/100)*361.8+D5</f>
        <v>1301.2096000000001</v>
      </c>
      <c r="CT5" s="44">
        <f>SUM(CS5+CU5)/2</f>
        <v>1303.1952000000001</v>
      </c>
      <c r="CU5" s="48">
        <f>SUM((C5-D5)/100)*376.4+D5</f>
        <v>1305.1808000000001</v>
      </c>
      <c r="CV5" s="43">
        <f>SUM((C5-D5)/100)*400+D5</f>
        <v>1311.6000000000001</v>
      </c>
      <c r="CW5" s="48">
        <f>SUM((C5-D5)/100)*423.6+D5</f>
        <v>1318.0192000000002</v>
      </c>
      <c r="CX5" s="46">
        <f>SUM((C5-D5)/100)*438.2+D5</f>
        <v>1321.9904000000001</v>
      </c>
      <c r="CY5" s="48">
        <f>SUM((C5-D5)/100)*450+D5</f>
        <v>1325.2000000000003</v>
      </c>
      <c r="CZ5" s="44">
        <f>SUM(DA5+CY5)/2</f>
        <v>1326.8048000000003</v>
      </c>
      <c r="DA5" s="43">
        <f>SUM((C5-D5)/100)*461.8+D5</f>
        <v>1328.4096000000002</v>
      </c>
      <c r="DB5" s="44">
        <f>SUM(DA5+DC5)/2</f>
        <v>1330.3952000000002</v>
      </c>
      <c r="DC5" s="48">
        <f>SUM((C5-D5)/100)*476.4+D5</f>
        <v>1332.3808000000001</v>
      </c>
    </row>
    <row r="6" spans="1:107" x14ac:dyDescent="0.25">
      <c r="A6" s="59" t="s">
        <v>75</v>
      </c>
      <c r="B6" s="58">
        <v>1815</v>
      </c>
      <c r="C6" s="58">
        <v>1858.6</v>
      </c>
      <c r="D6" s="58">
        <v>1805.45</v>
      </c>
      <c r="E6" s="58">
        <v>1850.55</v>
      </c>
      <c r="F6" s="58">
        <v>1850.55</v>
      </c>
      <c r="G6" s="58">
        <v>1813.55</v>
      </c>
      <c r="H6" s="58">
        <v>261767</v>
      </c>
      <c r="I6" s="58">
        <v>480107841.80000001</v>
      </c>
      <c r="J6" s="57">
        <v>41232</v>
      </c>
      <c r="K6" s="58">
        <v>14230</v>
      </c>
      <c r="L6" s="34">
        <f>SUM(E6-G6)</f>
        <v>37</v>
      </c>
      <c r="M6" s="35">
        <f>SUM(L6/G6)*100</f>
        <v>2.0401974028838468</v>
      </c>
      <c r="N6" s="36">
        <f>(+C6+D6+E6)/3</f>
        <v>1838.2</v>
      </c>
      <c r="O6" s="37" t="b">
        <f>AND($E6&gt;$N6)</f>
        <v>1</v>
      </c>
      <c r="P6" s="38">
        <f>SUM(C6-D6)</f>
        <v>53.149999999999864</v>
      </c>
      <c r="Q6" s="39">
        <f>SUM(P6/E6)*100</f>
        <v>2.8721190997271009</v>
      </c>
      <c r="R6" s="10">
        <f>SUM(C6-E6)*100/E6</f>
        <v>0.43500580908378345</v>
      </c>
      <c r="S6" s="10">
        <f>SUM(C6-G6)*100/G6</f>
        <v>2.4840781891869512</v>
      </c>
      <c r="T6" s="40">
        <f>SUM(E6-D6)*100/E6</f>
        <v>2.4371132906433175</v>
      </c>
      <c r="U6" s="40">
        <f>SUM(G6-D6)*100/G6</f>
        <v>0.44663780982051277</v>
      </c>
      <c r="V6" s="41">
        <f>(+C6+D6+E6)/3</f>
        <v>1838.2</v>
      </c>
      <c r="W6" s="37" t="b">
        <f>AND($E6&gt;$V6)</f>
        <v>1</v>
      </c>
      <c r="X6" s="42" t="str">
        <f>A6</f>
        <v>BAJAJ-AUTO</v>
      </c>
      <c r="Y6" s="43">
        <f>C6-SUM((C6-D6)/100)*461.8</f>
        <v>1613.1533000000006</v>
      </c>
      <c r="Z6" s="44">
        <f>SUM(Y6+AA6)/2</f>
        <v>1616.2891500000005</v>
      </c>
      <c r="AA6" s="45">
        <f>C6-SUM((C6-D6)/100)*450</f>
        <v>1619.4250000000006</v>
      </c>
      <c r="AB6" s="46">
        <f>C6-SUM((C6-D6)/100)*438.2</f>
        <v>1625.6967000000004</v>
      </c>
      <c r="AC6" s="45">
        <f>C6-SUM((C6-D6)/100)*423.6</f>
        <v>1633.4566000000004</v>
      </c>
      <c r="AD6" s="43">
        <f>C6-SUM((C6-D6)/100)*400</f>
        <v>1646.0000000000005</v>
      </c>
      <c r="AE6" s="45">
        <f>C6-SUM((C6-D6)/100)*376.4</f>
        <v>1658.5434000000005</v>
      </c>
      <c r="AF6" s="44">
        <f>SUM(AG6+AE6)/2</f>
        <v>1662.4233500000005</v>
      </c>
      <c r="AG6" s="43">
        <f>C6-SUM((C6-D6)/100)*361.8</f>
        <v>1666.3033000000005</v>
      </c>
      <c r="AH6" s="44">
        <f>SUM(AJ6+AG6)/2</f>
        <v>1669.4391500000004</v>
      </c>
      <c r="AI6" s="47" t="str">
        <f>A6</f>
        <v>BAJAJ-AUTO</v>
      </c>
      <c r="AJ6" s="45">
        <f>C6-SUM((C6-D6)/100)*350</f>
        <v>1672.5750000000003</v>
      </c>
      <c r="AK6" s="46">
        <f>C6-SUM((C6-D6)/100)*338.2</f>
        <v>1678.8467000000003</v>
      </c>
      <c r="AL6" s="45">
        <f>C6-SUM((C6-D6)/100)*323.6</f>
        <v>1686.6066000000003</v>
      </c>
      <c r="AM6" s="43">
        <f>C6-SUM((C6-D6)/100)*300</f>
        <v>1699.1500000000003</v>
      </c>
      <c r="AN6" s="45">
        <f>C6-SUM((C6-D6)/100)*276.4</f>
        <v>1711.6934000000003</v>
      </c>
      <c r="AO6" s="44">
        <f>SUM(AN6+AP6)/2</f>
        <v>1715.5733500000003</v>
      </c>
      <c r="AP6" s="43">
        <f>C6-SUM((C6-D6)/100)*261.8</f>
        <v>1719.4533000000004</v>
      </c>
      <c r="AQ6" s="44">
        <f>SUM(AR6+AP6)/2</f>
        <v>1722.5891500000002</v>
      </c>
      <c r="AR6" s="45">
        <f>C6-SUM((C6-D6)/100)*250</f>
        <v>1725.7250000000004</v>
      </c>
      <c r="AS6" s="46">
        <f>C6-SUM((C6-D6)/100)*238.2</f>
        <v>1731.9967000000001</v>
      </c>
      <c r="AT6" s="45">
        <f>C6-SUM((C6-D6)/100)*223.6</f>
        <v>1739.7566000000002</v>
      </c>
      <c r="AU6" s="43">
        <f>C6-SUM((C6-D6)/100)*200</f>
        <v>1752.3000000000002</v>
      </c>
      <c r="AV6" s="45">
        <f>C6-SUM((C6-D6)/100)*176.4</f>
        <v>1764.8434000000002</v>
      </c>
      <c r="AW6" s="44">
        <f>SUM(AV6+AX6)/2</f>
        <v>1768.7233500000002</v>
      </c>
      <c r="AX6" s="43">
        <f>C6-SUM((C6-D6)/100)*161.8</f>
        <v>1772.6033000000002</v>
      </c>
      <c r="AY6" s="44">
        <f>SUM(AZ6+AX6)/2</f>
        <v>1775.7391500000001</v>
      </c>
      <c r="AZ6" s="45">
        <f>C6-SUM((C6-D6)/100)*150</f>
        <v>1778.875</v>
      </c>
      <c r="BA6" s="46">
        <f>C6-SUM((C6-D6)/100)*138.2</f>
        <v>1785.1467</v>
      </c>
      <c r="BB6" s="48">
        <f>C6-SUM((C6-D6)/100)*123.6</f>
        <v>1792.9066</v>
      </c>
      <c r="BC6" s="49" t="str">
        <f>A6</f>
        <v>BAJAJ-AUTO</v>
      </c>
      <c r="BD6" s="41">
        <f>(+C6+D6+E6)/3</f>
        <v>1838.2</v>
      </c>
      <c r="BE6" s="50">
        <f>SUM(E6)</f>
        <v>1850.55</v>
      </c>
      <c r="BF6" s="51">
        <f>SUM(G6)</f>
        <v>1813.55</v>
      </c>
      <c r="BG6" s="34">
        <f>SUM(E6-G6)</f>
        <v>37</v>
      </c>
      <c r="BH6" s="52">
        <f>SUM(L6/G6)*100</f>
        <v>2.0401974028838468</v>
      </c>
      <c r="BI6" s="44">
        <f>SUM(BJ6+BB6)/2</f>
        <v>1799.1783</v>
      </c>
      <c r="BJ6" s="46">
        <f>SUM(D6)</f>
        <v>1805.45</v>
      </c>
      <c r="BK6" s="44">
        <f>SUM(BL6+BJ6)/2</f>
        <v>1811.7217000000001</v>
      </c>
      <c r="BL6" s="48">
        <f>SUM((C6-D6)/100)*23.6+D6</f>
        <v>1817.9934000000001</v>
      </c>
      <c r="BM6" s="53">
        <f>SUM(BL6+BN6)/2</f>
        <v>1821.8733500000001</v>
      </c>
      <c r="BN6" s="46">
        <f>SUM((C6-D6)/100)*38.2+D6</f>
        <v>1825.7533000000001</v>
      </c>
      <c r="BO6" s="53">
        <f>SUM(BN6+BP6)/2</f>
        <v>1828.88915</v>
      </c>
      <c r="BP6" s="54">
        <f>SUM(C6+D6)/2</f>
        <v>1832.0250000000001</v>
      </c>
      <c r="BQ6" s="44">
        <f>SUM(BR6+BP6)/2</f>
        <v>1835.16085</v>
      </c>
      <c r="BR6" s="46">
        <f>SUM((C6-D6)/100)*61.8+D6</f>
        <v>1838.2966999999999</v>
      </c>
      <c r="BS6" s="44">
        <f>SUM(BR6+BT6)/2</f>
        <v>1842.1766499999999</v>
      </c>
      <c r="BT6" s="54">
        <f>SUM((C6-D6)/100)*76.4+D6</f>
        <v>1846.0565999999999</v>
      </c>
      <c r="BU6" s="44">
        <f>SUM(BV6+BT6)/2</f>
        <v>1852.3282999999999</v>
      </c>
      <c r="BV6" s="46">
        <f>SUM(C6)</f>
        <v>1858.6</v>
      </c>
      <c r="BW6" s="44">
        <f>SUM(BX6+BV6)/2</f>
        <v>1864.8716999999999</v>
      </c>
      <c r="BX6" s="48">
        <f>SUM((C6-D6)/100)*123.6+D6</f>
        <v>1871.1433999999999</v>
      </c>
      <c r="BY6" s="46">
        <f>SUM((C6-D6)/100)*138.2+D6</f>
        <v>1878.9032999999999</v>
      </c>
      <c r="BZ6" s="48">
        <f>SUM((C6-D6)/100)*150+D6</f>
        <v>1885.1749999999997</v>
      </c>
      <c r="CA6" s="44">
        <f>SUM(CB6+BZ6)/2</f>
        <v>1888.3108499999998</v>
      </c>
      <c r="CB6" s="46">
        <f>SUM((C6-D6)/100)*161.8+D6</f>
        <v>1891.4466999999997</v>
      </c>
      <c r="CC6" s="44">
        <f>SUM(CB6+CD6)/2</f>
        <v>1895.3266499999997</v>
      </c>
      <c r="CD6" s="54">
        <f>SUM((C6-D6)/100)*176.4+D6</f>
        <v>1899.2065999999998</v>
      </c>
      <c r="CE6" s="43">
        <f>SUM((C6-D6)/100)*200+D6</f>
        <v>1911.7499999999998</v>
      </c>
      <c r="CF6" s="48">
        <f>SUM((C6-D6)/100)*223.6+D6</f>
        <v>1924.2933999999998</v>
      </c>
      <c r="CG6" s="46">
        <f>SUM((C6-D6)/100)*238.2+D6</f>
        <v>1932.0532999999998</v>
      </c>
      <c r="CH6" s="48">
        <f>SUM((C6-D6)/100)*250+D6</f>
        <v>1938.3249999999998</v>
      </c>
      <c r="CI6" s="44">
        <f>SUM(CJ6+CH6)/2</f>
        <v>1941.4608499999997</v>
      </c>
      <c r="CJ6" s="43">
        <f>SUM((C6-D6)/100)*261.8+D6</f>
        <v>1944.5966999999996</v>
      </c>
      <c r="CK6" s="47" t="str">
        <f>A6</f>
        <v>BAJAJ-AUTO</v>
      </c>
      <c r="CL6" s="44">
        <f>SUM(CM6+CJ6)/2</f>
        <v>1948.4766499999996</v>
      </c>
      <c r="CM6" s="48">
        <f>SUM((C6-D6)/100)*276.4+D6</f>
        <v>1952.3565999999996</v>
      </c>
      <c r="CN6" s="43">
        <f>SUM((C6-D6)/100)*300+D6</f>
        <v>1964.8999999999996</v>
      </c>
      <c r="CO6" s="48">
        <f>SUM((C6-D6)/100)*323.6+D6</f>
        <v>1977.4433999999997</v>
      </c>
      <c r="CP6" s="46">
        <f>SUM((C6-D6)/100)*338.2+D6</f>
        <v>1985.2032999999997</v>
      </c>
      <c r="CQ6" s="48">
        <f>SUM((C6-D6)/100)*350+D6</f>
        <v>1991.4749999999995</v>
      </c>
      <c r="CR6" s="44">
        <f>SUM(CS6+CQ6)/2</f>
        <v>1994.6108499999996</v>
      </c>
      <c r="CS6" s="43">
        <f>SUM((C6-D6)/100)*361.8+D6</f>
        <v>1997.7466999999995</v>
      </c>
      <c r="CT6" s="44">
        <f>SUM(CS6+CU6)/2</f>
        <v>2001.6266499999995</v>
      </c>
      <c r="CU6" s="48">
        <f>SUM((C6-D6)/100)*376.4+D6</f>
        <v>2005.5065999999995</v>
      </c>
      <c r="CV6" s="43">
        <f>SUM((C6-D6)/100)*400+D6</f>
        <v>2018.0499999999995</v>
      </c>
      <c r="CW6" s="48">
        <f>SUM((C6-D6)/100)*423.6+D6</f>
        <v>2030.5933999999995</v>
      </c>
      <c r="CX6" s="46">
        <f>SUM((C6-D6)/100)*438.2+D6</f>
        <v>2038.3532999999995</v>
      </c>
      <c r="CY6" s="48">
        <f>SUM((C6-D6)/100)*450+D6</f>
        <v>2044.6249999999995</v>
      </c>
      <c r="CZ6" s="44">
        <f>SUM(DA6+CY6)/2</f>
        <v>2047.7608499999994</v>
      </c>
      <c r="DA6" s="43">
        <f>SUM((C6-D6)/100)*461.8+D6</f>
        <v>2050.8966999999993</v>
      </c>
      <c r="DB6" s="44">
        <f>SUM(DA6+DC6)/2</f>
        <v>2054.7766499999993</v>
      </c>
      <c r="DC6" s="48">
        <f>SUM((C6-D6)/100)*476.4+D6</f>
        <v>2058.6565999999993</v>
      </c>
    </row>
    <row r="7" spans="1:107" x14ac:dyDescent="0.25">
      <c r="A7" s="59" t="s">
        <v>76</v>
      </c>
      <c r="B7" s="58">
        <v>742</v>
      </c>
      <c r="C7" s="58">
        <v>744.25</v>
      </c>
      <c r="D7" s="58">
        <v>725.65</v>
      </c>
      <c r="E7" s="58">
        <v>728.65</v>
      </c>
      <c r="F7" s="58">
        <v>728.65</v>
      </c>
      <c r="G7" s="58">
        <v>735.6</v>
      </c>
      <c r="H7" s="58">
        <v>592007</v>
      </c>
      <c r="I7" s="58">
        <v>433332345.39999998</v>
      </c>
      <c r="J7" s="57">
        <v>41232</v>
      </c>
      <c r="K7" s="58">
        <v>19200</v>
      </c>
      <c r="L7" s="34">
        <f>SUM(E7-G7)</f>
        <v>-6.9500000000000455</v>
      </c>
      <c r="M7" s="35">
        <f>SUM(L7/G7)*100</f>
        <v>-0.94480696030451949</v>
      </c>
      <c r="N7" s="36">
        <f>(+C7+D7+E7)/3</f>
        <v>732.85</v>
      </c>
      <c r="O7" s="37" t="b">
        <f>AND($E7&gt;$N7)</f>
        <v>0</v>
      </c>
      <c r="P7" s="38">
        <f>SUM(C7-D7)</f>
        <v>18.600000000000023</v>
      </c>
      <c r="Q7" s="39">
        <f>SUM(P7/E7)*100</f>
        <v>2.5526658889727614</v>
      </c>
      <c r="R7" s="10">
        <f>SUM(C7-E7)*100/E7</f>
        <v>2.1409455842997356</v>
      </c>
      <c r="S7" s="10">
        <f>SUM(C7-G7)*100/G7</f>
        <v>1.1759108210984199</v>
      </c>
      <c r="T7" s="40">
        <f>SUM(E7-D7)*100/E7</f>
        <v>0.41172030467302545</v>
      </c>
      <c r="U7" s="40">
        <f>SUM(G7-D7)*100/G7</f>
        <v>1.3526373028820071</v>
      </c>
      <c r="V7" s="41">
        <f>(+C7+D7+E7)/3</f>
        <v>732.85</v>
      </c>
      <c r="W7" s="37" t="b">
        <f>AND($E7&gt;$V7)</f>
        <v>0</v>
      </c>
      <c r="X7" s="42" t="str">
        <f>A7</f>
        <v>BANKBARODA</v>
      </c>
      <c r="Y7" s="43">
        <f>C7-SUM((C7-D7)/100)*461.8</f>
        <v>658.35519999999985</v>
      </c>
      <c r="Z7" s="44">
        <f>SUM(Y7+AA7)/2</f>
        <v>659.45259999999985</v>
      </c>
      <c r="AA7" s="45">
        <f>C7-SUM((C7-D7)/100)*450</f>
        <v>660.55</v>
      </c>
      <c r="AB7" s="46">
        <f>C7-SUM((C7-D7)/100)*438.2</f>
        <v>662.74479999999994</v>
      </c>
      <c r="AC7" s="45">
        <f>C7-SUM((C7-D7)/100)*423.6</f>
        <v>665.46039999999994</v>
      </c>
      <c r="AD7" s="43">
        <f>C7-SUM((C7-D7)/100)*400</f>
        <v>669.84999999999991</v>
      </c>
      <c r="AE7" s="45">
        <f>C7-SUM((C7-D7)/100)*376.4</f>
        <v>674.23959999999988</v>
      </c>
      <c r="AF7" s="44">
        <f>SUM(AG7+AE7)/2</f>
        <v>675.59739999999988</v>
      </c>
      <c r="AG7" s="43">
        <f>C7-SUM((C7-D7)/100)*361.8</f>
        <v>676.95519999999988</v>
      </c>
      <c r="AH7" s="44">
        <f>SUM(AJ7+AG7)/2</f>
        <v>678.05259999999987</v>
      </c>
      <c r="AI7" s="47" t="str">
        <f>A7</f>
        <v>BANKBARODA</v>
      </c>
      <c r="AJ7" s="45">
        <f>C7-SUM((C7-D7)/100)*350</f>
        <v>679.14999999999986</v>
      </c>
      <c r="AK7" s="46">
        <f>C7-SUM((C7-D7)/100)*338.2</f>
        <v>681.34479999999996</v>
      </c>
      <c r="AL7" s="45">
        <f>C7-SUM((C7-D7)/100)*323.6</f>
        <v>684.06039999999996</v>
      </c>
      <c r="AM7" s="43">
        <f>C7-SUM((C7-D7)/100)*300</f>
        <v>688.44999999999993</v>
      </c>
      <c r="AN7" s="45">
        <f>C7-SUM((C7-D7)/100)*276.4</f>
        <v>692.8395999999999</v>
      </c>
      <c r="AO7" s="44">
        <f>SUM(AN7+AP7)/2</f>
        <v>694.1973999999999</v>
      </c>
      <c r="AP7" s="43">
        <f>C7-SUM((C7-D7)/100)*261.8</f>
        <v>695.5551999999999</v>
      </c>
      <c r="AQ7" s="44">
        <f>SUM(AR7+AP7)/2</f>
        <v>696.65259999999989</v>
      </c>
      <c r="AR7" s="45">
        <f>C7-SUM((C7-D7)/100)*250</f>
        <v>697.75</v>
      </c>
      <c r="AS7" s="46">
        <f>C7-SUM((C7-D7)/100)*238.2</f>
        <v>699.94479999999999</v>
      </c>
      <c r="AT7" s="45">
        <f>C7-SUM((C7-D7)/100)*223.6</f>
        <v>702.66039999999998</v>
      </c>
      <c r="AU7" s="43">
        <f>C7-SUM((C7-D7)/100)*200</f>
        <v>707.05</v>
      </c>
      <c r="AV7" s="45">
        <f>C7-SUM((C7-D7)/100)*176.4</f>
        <v>711.43959999999993</v>
      </c>
      <c r="AW7" s="44">
        <f>SUM(AV7+AX7)/2</f>
        <v>712.79739999999993</v>
      </c>
      <c r="AX7" s="43">
        <f>C7-SUM((C7-D7)/100)*161.8</f>
        <v>714.15519999999992</v>
      </c>
      <c r="AY7" s="44">
        <f>SUM(AZ7+AX7)/2</f>
        <v>715.25259999999992</v>
      </c>
      <c r="AZ7" s="45">
        <f>C7-SUM((C7-D7)/100)*150</f>
        <v>716.34999999999991</v>
      </c>
      <c r="BA7" s="46">
        <f>C7-SUM((C7-D7)/100)*138.2</f>
        <v>718.54480000000001</v>
      </c>
      <c r="BB7" s="48">
        <f>C7-SUM((C7-D7)/100)*123.6</f>
        <v>721.2604</v>
      </c>
      <c r="BC7" s="49" t="str">
        <f>A7</f>
        <v>BANKBARODA</v>
      </c>
      <c r="BD7" s="41">
        <f>(+C7+D7+E7)/3</f>
        <v>732.85</v>
      </c>
      <c r="BE7" s="50">
        <f>SUM(E7)</f>
        <v>728.65</v>
      </c>
      <c r="BF7" s="51">
        <f>SUM(G7)</f>
        <v>735.6</v>
      </c>
      <c r="BG7" s="34">
        <f>SUM(E7-G7)</f>
        <v>-6.9500000000000455</v>
      </c>
      <c r="BH7" s="52">
        <f>SUM(L7/G7)*100</f>
        <v>-0.94480696030451949</v>
      </c>
      <c r="BI7" s="44">
        <f>SUM(BJ7+BB7)/2</f>
        <v>723.45519999999999</v>
      </c>
      <c r="BJ7" s="46">
        <f>SUM(D7)</f>
        <v>725.65</v>
      </c>
      <c r="BK7" s="44">
        <f>SUM(BL7+BJ7)/2</f>
        <v>727.84479999999996</v>
      </c>
      <c r="BL7" s="48">
        <f>SUM((C7-D7)/100)*23.6+D7</f>
        <v>730.03959999999995</v>
      </c>
      <c r="BM7" s="53">
        <f>SUM(BL7+BN7)/2</f>
        <v>731.39739999999995</v>
      </c>
      <c r="BN7" s="46">
        <f>SUM((C7-D7)/100)*38.2+D7</f>
        <v>732.75519999999995</v>
      </c>
      <c r="BO7" s="53">
        <f>SUM(BN7+BP7)/2</f>
        <v>733.85259999999994</v>
      </c>
      <c r="BP7" s="54">
        <f>SUM(C7+D7)/2</f>
        <v>734.95</v>
      </c>
      <c r="BQ7" s="44">
        <f>SUM(BR7+BP7)/2</f>
        <v>736.04740000000004</v>
      </c>
      <c r="BR7" s="46">
        <f>SUM((C7-D7)/100)*61.8+D7</f>
        <v>737.14480000000003</v>
      </c>
      <c r="BS7" s="44">
        <f>SUM(BR7+BT7)/2</f>
        <v>738.50260000000003</v>
      </c>
      <c r="BT7" s="54">
        <f>SUM((C7-D7)/100)*76.4+D7</f>
        <v>739.86040000000003</v>
      </c>
      <c r="BU7" s="44">
        <f>SUM(BV7+BT7)/2</f>
        <v>742.05520000000001</v>
      </c>
      <c r="BV7" s="46">
        <f>SUM(C7)</f>
        <v>744.25</v>
      </c>
      <c r="BW7" s="44">
        <f>SUM(BX7+BV7)/2</f>
        <v>746.44479999999999</v>
      </c>
      <c r="BX7" s="48">
        <f>SUM((C7-D7)/100)*123.6+D7</f>
        <v>748.63959999999997</v>
      </c>
      <c r="BY7" s="46">
        <f>SUM((C7-D7)/100)*138.2+D7</f>
        <v>751.35519999999997</v>
      </c>
      <c r="BZ7" s="48">
        <f>SUM((C7-D7)/100)*150+D7</f>
        <v>753.55</v>
      </c>
      <c r="CA7" s="44">
        <f>SUM(CB7+BZ7)/2</f>
        <v>754.64740000000006</v>
      </c>
      <c r="CB7" s="46">
        <f>SUM((C7-D7)/100)*161.8+D7</f>
        <v>755.74480000000005</v>
      </c>
      <c r="CC7" s="44">
        <f>SUM(CB7+CD7)/2</f>
        <v>757.10260000000005</v>
      </c>
      <c r="CD7" s="54">
        <f>SUM((C7-D7)/100)*176.4+D7</f>
        <v>758.46040000000005</v>
      </c>
      <c r="CE7" s="43">
        <f>SUM((C7-D7)/100)*200+D7</f>
        <v>762.85</v>
      </c>
      <c r="CF7" s="48">
        <f>SUM((C7-D7)/100)*223.6+D7</f>
        <v>767.2396</v>
      </c>
      <c r="CG7" s="46">
        <f>SUM((C7-D7)/100)*238.2+D7</f>
        <v>769.95519999999999</v>
      </c>
      <c r="CH7" s="48">
        <f>SUM((C7-D7)/100)*250+D7</f>
        <v>772.15000000000009</v>
      </c>
      <c r="CI7" s="44">
        <f>SUM(CJ7+CH7)/2</f>
        <v>773.24740000000008</v>
      </c>
      <c r="CJ7" s="43">
        <f>SUM((C7-D7)/100)*261.8+D7</f>
        <v>774.34480000000008</v>
      </c>
      <c r="CK7" s="47" t="str">
        <f>A7</f>
        <v>BANKBARODA</v>
      </c>
      <c r="CL7" s="44">
        <f>SUM(CM7+CJ7)/2</f>
        <v>775.70260000000007</v>
      </c>
      <c r="CM7" s="48">
        <f>SUM((C7-D7)/100)*276.4+D7</f>
        <v>777.06040000000007</v>
      </c>
      <c r="CN7" s="43">
        <f>SUM((C7-D7)/100)*300+D7</f>
        <v>781.45</v>
      </c>
      <c r="CO7" s="48">
        <f>SUM((C7-D7)/100)*323.6+D7</f>
        <v>785.83960000000002</v>
      </c>
      <c r="CP7" s="46">
        <f>SUM((C7-D7)/100)*338.2+D7</f>
        <v>788.55520000000001</v>
      </c>
      <c r="CQ7" s="48">
        <f>SUM((C7-D7)/100)*350+D7</f>
        <v>790.75</v>
      </c>
      <c r="CR7" s="44">
        <f>SUM(CS7+CQ7)/2</f>
        <v>791.84740000000011</v>
      </c>
      <c r="CS7" s="43">
        <f>SUM((C7-D7)/100)*361.8+D7</f>
        <v>792.9448000000001</v>
      </c>
      <c r="CT7" s="44">
        <f>SUM(CS7+CU7)/2</f>
        <v>794.3026000000001</v>
      </c>
      <c r="CU7" s="48">
        <f>SUM((C7-D7)/100)*376.4+D7</f>
        <v>795.6604000000001</v>
      </c>
      <c r="CV7" s="43">
        <f>SUM((C7-D7)/100)*400+D7</f>
        <v>800.05000000000007</v>
      </c>
      <c r="CW7" s="48">
        <f>SUM((C7-D7)/100)*423.6+D7</f>
        <v>804.43960000000004</v>
      </c>
      <c r="CX7" s="46">
        <f>SUM((C7-D7)/100)*438.2+D7</f>
        <v>807.15520000000004</v>
      </c>
      <c r="CY7" s="48">
        <f>SUM((C7-D7)/100)*450+D7</f>
        <v>809.35000000000014</v>
      </c>
      <c r="CZ7" s="44">
        <f>SUM(DA7+CY7)/2</f>
        <v>810.44740000000013</v>
      </c>
      <c r="DA7" s="43">
        <f>SUM((C7-D7)/100)*461.8+D7</f>
        <v>811.54480000000012</v>
      </c>
      <c r="DB7" s="44">
        <f>SUM(DA7+DC7)/2</f>
        <v>812.90260000000012</v>
      </c>
      <c r="DC7" s="48">
        <f>SUM((C7-D7)/100)*476.4+D7</f>
        <v>814.26040000000012</v>
      </c>
    </row>
    <row r="8" spans="1:107" x14ac:dyDescent="0.25">
      <c r="A8" s="59" t="s">
        <v>77</v>
      </c>
      <c r="B8" s="58">
        <v>303.7</v>
      </c>
      <c r="C8" s="58">
        <v>311</v>
      </c>
      <c r="D8" s="58">
        <v>303.55</v>
      </c>
      <c r="E8" s="58">
        <v>309.5</v>
      </c>
      <c r="F8" s="58">
        <v>309.5</v>
      </c>
      <c r="G8" s="58">
        <v>301.39999999999998</v>
      </c>
      <c r="H8" s="58">
        <v>8406635</v>
      </c>
      <c r="I8" s="58">
        <v>2597227685.9499998</v>
      </c>
      <c r="J8" s="57">
        <v>41232</v>
      </c>
      <c r="K8" s="58">
        <v>113139</v>
      </c>
      <c r="L8" s="34">
        <f>SUM(E8-G8)</f>
        <v>8.1000000000000227</v>
      </c>
      <c r="M8" s="35">
        <f>SUM(L8/G8)*100</f>
        <v>2.6874585268745932</v>
      </c>
      <c r="N8" s="36">
        <f>(+C8+D8+E8)/3</f>
        <v>308.01666666666665</v>
      </c>
      <c r="O8" s="37" t="b">
        <f>AND($E8&gt;$N8)</f>
        <v>1</v>
      </c>
      <c r="P8" s="38">
        <f>SUM(C8-D8)</f>
        <v>7.4499999999999886</v>
      </c>
      <c r="Q8" s="39">
        <f>SUM(P8/E8)*100</f>
        <v>2.4071082390953116</v>
      </c>
      <c r="R8" s="10">
        <f>SUM(C8-E8)*100/E8</f>
        <v>0.48465266558966075</v>
      </c>
      <c r="S8" s="10">
        <f>SUM(C8-G8)*100/G8</f>
        <v>3.1851360318513682</v>
      </c>
      <c r="T8" s="40">
        <f>SUM(E8-D8)*100/E8</f>
        <v>1.9224555735056506</v>
      </c>
      <c r="U8" s="40">
        <f>SUM(G8-D8)*100/G8</f>
        <v>-0.71333775713338898</v>
      </c>
      <c r="V8" s="41">
        <f>(+C8+D8+E8)/3</f>
        <v>308.01666666666665</v>
      </c>
      <c r="W8" s="37" t="b">
        <f>AND($E8&gt;$V8)</f>
        <v>1</v>
      </c>
      <c r="X8" s="42" t="str">
        <f>A8</f>
        <v>BHARTIARTL</v>
      </c>
      <c r="Y8" s="43">
        <f>C8-SUM((C8-D8)/100)*461.8</f>
        <v>276.59590000000003</v>
      </c>
      <c r="Z8" s="44">
        <f>SUM(Y8+AA8)/2</f>
        <v>277.03545000000003</v>
      </c>
      <c r="AA8" s="45">
        <f>C8-SUM((C8-D8)/100)*450</f>
        <v>277.47500000000002</v>
      </c>
      <c r="AB8" s="46">
        <f>C8-SUM((C8-D8)/100)*438.2</f>
        <v>278.35410000000007</v>
      </c>
      <c r="AC8" s="45">
        <f>C8-SUM((C8-D8)/100)*423.6</f>
        <v>279.44180000000006</v>
      </c>
      <c r="AD8" s="43">
        <f>C8-SUM((C8-D8)/100)*400</f>
        <v>281.20000000000005</v>
      </c>
      <c r="AE8" s="45">
        <f>C8-SUM((C8-D8)/100)*376.4</f>
        <v>282.95820000000003</v>
      </c>
      <c r="AF8" s="44">
        <f>SUM(AG8+AE8)/2</f>
        <v>283.50205000000005</v>
      </c>
      <c r="AG8" s="43">
        <f>C8-SUM((C8-D8)/100)*361.8</f>
        <v>284.04590000000002</v>
      </c>
      <c r="AH8" s="44">
        <f>SUM(AJ8+AG8)/2</f>
        <v>284.48545000000001</v>
      </c>
      <c r="AI8" s="47" t="str">
        <f>A8</f>
        <v>BHARTIARTL</v>
      </c>
      <c r="AJ8" s="45">
        <f>C8-SUM((C8-D8)/100)*350</f>
        <v>284.92500000000007</v>
      </c>
      <c r="AK8" s="46">
        <f>C8-SUM((C8-D8)/100)*338.2</f>
        <v>285.80410000000006</v>
      </c>
      <c r="AL8" s="45">
        <f>C8-SUM((C8-D8)/100)*323.6</f>
        <v>286.89180000000005</v>
      </c>
      <c r="AM8" s="43">
        <f>C8-SUM((C8-D8)/100)*300</f>
        <v>288.65000000000003</v>
      </c>
      <c r="AN8" s="45">
        <f>C8-SUM((C8-D8)/100)*276.4</f>
        <v>290.40820000000002</v>
      </c>
      <c r="AO8" s="44">
        <f>SUM(AN8+AP8)/2</f>
        <v>290.95204999999999</v>
      </c>
      <c r="AP8" s="43">
        <f>C8-SUM((C8-D8)/100)*261.8</f>
        <v>291.49590000000001</v>
      </c>
      <c r="AQ8" s="44">
        <f>SUM(AR8+AP8)/2</f>
        <v>291.93545</v>
      </c>
      <c r="AR8" s="45">
        <f>C8-SUM((C8-D8)/100)*250</f>
        <v>292.375</v>
      </c>
      <c r="AS8" s="46">
        <f>C8-SUM((C8-D8)/100)*238.2</f>
        <v>293.25410000000005</v>
      </c>
      <c r="AT8" s="45">
        <f>C8-SUM((C8-D8)/100)*223.6</f>
        <v>294.34180000000003</v>
      </c>
      <c r="AU8" s="43">
        <f>C8-SUM((C8-D8)/100)*200</f>
        <v>296.10000000000002</v>
      </c>
      <c r="AV8" s="45">
        <f>C8-SUM((C8-D8)/100)*176.4</f>
        <v>297.85820000000001</v>
      </c>
      <c r="AW8" s="44">
        <f>SUM(AV8+AX8)/2</f>
        <v>298.40205000000003</v>
      </c>
      <c r="AX8" s="43">
        <f>C8-SUM((C8-D8)/100)*161.8</f>
        <v>298.94589999999999</v>
      </c>
      <c r="AY8" s="44">
        <f>SUM(AZ8+AX8)/2</f>
        <v>299.38544999999999</v>
      </c>
      <c r="AZ8" s="45">
        <f>C8-SUM((C8-D8)/100)*150</f>
        <v>299.82500000000005</v>
      </c>
      <c r="BA8" s="46">
        <f>C8-SUM((C8-D8)/100)*138.2</f>
        <v>300.70410000000004</v>
      </c>
      <c r="BB8" s="48">
        <f>C8-SUM((C8-D8)/100)*123.6</f>
        <v>301.79180000000002</v>
      </c>
      <c r="BC8" s="49" t="str">
        <f>A8</f>
        <v>BHARTIARTL</v>
      </c>
      <c r="BD8" s="41">
        <f>(+C8+D8+E8)/3</f>
        <v>308.01666666666665</v>
      </c>
      <c r="BE8" s="50">
        <f>SUM(E8)</f>
        <v>309.5</v>
      </c>
      <c r="BF8" s="51">
        <f>SUM(G8)</f>
        <v>301.39999999999998</v>
      </c>
      <c r="BG8" s="34">
        <f>SUM(E8-G8)</f>
        <v>8.1000000000000227</v>
      </c>
      <c r="BH8" s="52">
        <f>SUM(L8/G8)*100</f>
        <v>2.6874585268745932</v>
      </c>
      <c r="BI8" s="44">
        <f>SUM(BJ8+BB8)/2</f>
        <v>302.67090000000002</v>
      </c>
      <c r="BJ8" s="46">
        <f>SUM(D8)</f>
        <v>303.55</v>
      </c>
      <c r="BK8" s="44">
        <f>SUM(BL8+BJ8)/2</f>
        <v>304.42910000000001</v>
      </c>
      <c r="BL8" s="48">
        <f>SUM((C8-D8)/100)*23.6+D8</f>
        <v>305.3082</v>
      </c>
      <c r="BM8" s="53">
        <f>SUM(BL8+BN8)/2</f>
        <v>305.85204999999996</v>
      </c>
      <c r="BN8" s="46">
        <f>SUM((C8-D8)/100)*38.2+D8</f>
        <v>306.39589999999998</v>
      </c>
      <c r="BO8" s="53">
        <f>SUM(BN8+BP8)/2</f>
        <v>306.83544999999998</v>
      </c>
      <c r="BP8" s="54">
        <f>SUM(C8+D8)/2</f>
        <v>307.27499999999998</v>
      </c>
      <c r="BQ8" s="44">
        <f>SUM(BR8+BP8)/2</f>
        <v>307.71455000000003</v>
      </c>
      <c r="BR8" s="46">
        <f>SUM((C8-D8)/100)*61.8+D8</f>
        <v>308.15410000000003</v>
      </c>
      <c r="BS8" s="44">
        <f>SUM(BR8+BT8)/2</f>
        <v>308.69794999999999</v>
      </c>
      <c r="BT8" s="54">
        <f>SUM((C8-D8)/100)*76.4+D8</f>
        <v>309.24180000000001</v>
      </c>
      <c r="BU8" s="44">
        <f>SUM(BV8+BT8)/2</f>
        <v>310.12090000000001</v>
      </c>
      <c r="BV8" s="46">
        <f>SUM(C8)</f>
        <v>311</v>
      </c>
      <c r="BW8" s="44">
        <f>SUM(BX8+BV8)/2</f>
        <v>311.87909999999999</v>
      </c>
      <c r="BX8" s="48">
        <f>SUM((C8-D8)/100)*123.6+D8</f>
        <v>312.75819999999999</v>
      </c>
      <c r="BY8" s="46">
        <f>SUM((C8-D8)/100)*138.2+D8</f>
        <v>313.84589999999997</v>
      </c>
      <c r="BZ8" s="48">
        <f>SUM((C8-D8)/100)*150+D8</f>
        <v>314.72500000000002</v>
      </c>
      <c r="CA8" s="44">
        <f>SUM(CB8+BZ8)/2</f>
        <v>315.16455000000002</v>
      </c>
      <c r="CB8" s="46">
        <f>SUM((C8-D8)/100)*161.8+D8</f>
        <v>315.60410000000002</v>
      </c>
      <c r="CC8" s="44">
        <f>SUM(CB8+CD8)/2</f>
        <v>316.14795000000004</v>
      </c>
      <c r="CD8" s="54">
        <f>SUM((C8-D8)/100)*176.4+D8</f>
        <v>316.6918</v>
      </c>
      <c r="CE8" s="43">
        <f>SUM((C8-D8)/100)*200+D8</f>
        <v>318.45</v>
      </c>
      <c r="CF8" s="48">
        <f>SUM((C8-D8)/100)*223.6+D8</f>
        <v>320.20819999999998</v>
      </c>
      <c r="CG8" s="46">
        <f>SUM((C8-D8)/100)*238.2+D8</f>
        <v>321.29589999999996</v>
      </c>
      <c r="CH8" s="48">
        <f>SUM((C8-D8)/100)*250+D8</f>
        <v>322.17499999999995</v>
      </c>
      <c r="CI8" s="44">
        <f>SUM(CJ8+CH8)/2</f>
        <v>322.61455000000001</v>
      </c>
      <c r="CJ8" s="43">
        <f>SUM((C8-D8)/100)*261.8+D8</f>
        <v>323.05410000000001</v>
      </c>
      <c r="CK8" s="47" t="str">
        <f>A8</f>
        <v>BHARTIARTL</v>
      </c>
      <c r="CL8" s="44">
        <f>SUM(CM8+CJ8)/2</f>
        <v>323.59794999999997</v>
      </c>
      <c r="CM8" s="48">
        <f>SUM((C8-D8)/100)*276.4+D8</f>
        <v>324.14179999999999</v>
      </c>
      <c r="CN8" s="43">
        <f>SUM((C8-D8)/100)*300+D8</f>
        <v>325.89999999999998</v>
      </c>
      <c r="CO8" s="48">
        <f>SUM((C8-D8)/100)*323.6+D8</f>
        <v>327.65819999999997</v>
      </c>
      <c r="CP8" s="46">
        <f>SUM((C8-D8)/100)*338.2+D8</f>
        <v>328.74589999999995</v>
      </c>
      <c r="CQ8" s="48">
        <f>SUM((C8-D8)/100)*350+D8</f>
        <v>329.625</v>
      </c>
      <c r="CR8" s="44">
        <f>SUM(CS8+CQ8)/2</f>
        <v>330.06455</v>
      </c>
      <c r="CS8" s="43">
        <f>SUM((C8-D8)/100)*361.8+D8</f>
        <v>330.50409999999999</v>
      </c>
      <c r="CT8" s="44">
        <f>SUM(CS8+CU8)/2</f>
        <v>331.04795000000001</v>
      </c>
      <c r="CU8" s="48">
        <f>SUM((C8-D8)/100)*376.4+D8</f>
        <v>331.59179999999998</v>
      </c>
      <c r="CV8" s="43">
        <f>SUM((C8-D8)/100)*400+D8</f>
        <v>333.34999999999997</v>
      </c>
      <c r="CW8" s="48">
        <f>SUM((C8-D8)/100)*423.6+D8</f>
        <v>335.10819999999995</v>
      </c>
      <c r="CX8" s="46">
        <f>SUM((C8-D8)/100)*438.2+D8</f>
        <v>336.19589999999994</v>
      </c>
      <c r="CY8" s="48">
        <f>SUM((C8-D8)/100)*450+D8</f>
        <v>337.07499999999993</v>
      </c>
      <c r="CZ8" s="44">
        <f>SUM(DA8+CY8)/2</f>
        <v>337.51454999999999</v>
      </c>
      <c r="DA8" s="43">
        <f>SUM((C8-D8)/100)*461.8+D8</f>
        <v>337.95409999999998</v>
      </c>
      <c r="DB8" s="44">
        <f>SUM(DA8+DC8)/2</f>
        <v>338.49794999999995</v>
      </c>
      <c r="DC8" s="48">
        <f>SUM((C8-D8)/100)*476.4+D8</f>
        <v>339.04179999999997</v>
      </c>
    </row>
    <row r="9" spans="1:107" x14ac:dyDescent="0.25">
      <c r="A9" s="59" t="s">
        <v>78</v>
      </c>
      <c r="B9" s="58">
        <v>231</v>
      </c>
      <c r="C9" s="58">
        <v>232.8</v>
      </c>
      <c r="D9" s="58">
        <v>228</v>
      </c>
      <c r="E9" s="58">
        <v>229.15</v>
      </c>
      <c r="F9" s="58">
        <v>229.15</v>
      </c>
      <c r="G9" s="58">
        <v>230.3</v>
      </c>
      <c r="H9" s="58">
        <v>1891128</v>
      </c>
      <c r="I9" s="58">
        <v>434884445.44999999</v>
      </c>
      <c r="J9" s="57">
        <v>41232</v>
      </c>
      <c r="K9" s="58">
        <v>47275</v>
      </c>
      <c r="L9" s="34">
        <f>SUM(E9-G9)</f>
        <v>-1.1500000000000057</v>
      </c>
      <c r="M9" s="35">
        <f>SUM(L9/G9)*100</f>
        <v>-0.49934867564047142</v>
      </c>
      <c r="N9" s="36">
        <f>(+C9+D9+E9)/3</f>
        <v>229.98333333333335</v>
      </c>
      <c r="O9" s="37" t="b">
        <f>AND($E9&gt;$N9)</f>
        <v>0</v>
      </c>
      <c r="P9" s="38">
        <f>SUM(C9-D9)</f>
        <v>4.8000000000000114</v>
      </c>
      <c r="Q9" s="39">
        <f>SUM(P9/E9)*100</f>
        <v>2.0946977962033655</v>
      </c>
      <c r="R9" s="10">
        <f>SUM(C9-E9)*100/E9</f>
        <v>1.5928431158629743</v>
      </c>
      <c r="S9" s="10">
        <f>SUM(C9-G9)*100/G9</f>
        <v>1.0855405992184106</v>
      </c>
      <c r="T9" s="40">
        <f>SUM(E9-D9)*100/E9</f>
        <v>0.50185468034039082</v>
      </c>
      <c r="U9" s="40">
        <f>SUM(G9-D9)*100/G9</f>
        <v>0.99869735128094284</v>
      </c>
      <c r="V9" s="41">
        <f>(+C9+D9+E9)/3</f>
        <v>229.98333333333335</v>
      </c>
      <c r="W9" s="37" t="b">
        <f>AND($E9&gt;$V9)</f>
        <v>0</v>
      </c>
      <c r="X9" s="42" t="str">
        <f>A9</f>
        <v>BHEL</v>
      </c>
      <c r="Y9" s="43">
        <f>C9-SUM((C9-D9)/100)*461.8</f>
        <v>210.63359999999994</v>
      </c>
      <c r="Z9" s="44">
        <f>SUM(Y9+AA9)/2</f>
        <v>210.91679999999997</v>
      </c>
      <c r="AA9" s="45">
        <f>C9-SUM((C9-D9)/100)*450</f>
        <v>211.19999999999996</v>
      </c>
      <c r="AB9" s="46">
        <f>C9-SUM((C9-D9)/100)*438.2</f>
        <v>211.76639999999998</v>
      </c>
      <c r="AC9" s="45">
        <f>C9-SUM((C9-D9)/100)*423.6</f>
        <v>212.46719999999996</v>
      </c>
      <c r="AD9" s="43">
        <f>C9-SUM((C9-D9)/100)*400</f>
        <v>213.59999999999997</v>
      </c>
      <c r="AE9" s="45">
        <f>C9-SUM((C9-D9)/100)*376.4</f>
        <v>214.73279999999997</v>
      </c>
      <c r="AF9" s="44">
        <f>SUM(AG9+AE9)/2</f>
        <v>215.08319999999998</v>
      </c>
      <c r="AG9" s="43">
        <f>C9-SUM((C9-D9)/100)*361.8</f>
        <v>215.43359999999996</v>
      </c>
      <c r="AH9" s="44">
        <f>SUM(AJ9+AG9)/2</f>
        <v>215.71679999999998</v>
      </c>
      <c r="AI9" s="47" t="str">
        <f>A9</f>
        <v>BHEL</v>
      </c>
      <c r="AJ9" s="45">
        <f>C9-SUM((C9-D9)/100)*350</f>
        <v>215.99999999999997</v>
      </c>
      <c r="AK9" s="46">
        <f>C9-SUM((C9-D9)/100)*338.2</f>
        <v>216.56639999999999</v>
      </c>
      <c r="AL9" s="45">
        <f>C9-SUM((C9-D9)/100)*323.6</f>
        <v>217.26719999999997</v>
      </c>
      <c r="AM9" s="43">
        <f>C9-SUM((C9-D9)/100)*300</f>
        <v>218.39999999999998</v>
      </c>
      <c r="AN9" s="45">
        <f>C9-SUM((C9-D9)/100)*276.4</f>
        <v>219.53279999999998</v>
      </c>
      <c r="AO9" s="44">
        <f>SUM(AN9+AP9)/2</f>
        <v>219.88319999999999</v>
      </c>
      <c r="AP9" s="43">
        <f>C9-SUM((C9-D9)/100)*261.8</f>
        <v>220.23359999999997</v>
      </c>
      <c r="AQ9" s="44">
        <f>SUM(AR9+AP9)/2</f>
        <v>220.51679999999999</v>
      </c>
      <c r="AR9" s="45">
        <f>C9-SUM((C9-D9)/100)*250</f>
        <v>220.79999999999998</v>
      </c>
      <c r="AS9" s="46">
        <f>C9-SUM((C9-D9)/100)*238.2</f>
        <v>221.3664</v>
      </c>
      <c r="AT9" s="45">
        <f>C9-SUM((C9-D9)/100)*223.6</f>
        <v>222.06719999999999</v>
      </c>
      <c r="AU9" s="43">
        <f>C9-SUM((C9-D9)/100)*200</f>
        <v>223.2</v>
      </c>
      <c r="AV9" s="45">
        <f>C9-SUM((C9-D9)/100)*176.4</f>
        <v>224.33279999999999</v>
      </c>
      <c r="AW9" s="44">
        <f>SUM(AV9+AX9)/2</f>
        <v>224.6832</v>
      </c>
      <c r="AX9" s="43">
        <f>C9-SUM((C9-D9)/100)*161.8</f>
        <v>225.03359999999998</v>
      </c>
      <c r="AY9" s="44">
        <f>SUM(AZ9+AX9)/2</f>
        <v>225.3168</v>
      </c>
      <c r="AZ9" s="45">
        <f>C9-SUM((C9-D9)/100)*150</f>
        <v>225.6</v>
      </c>
      <c r="BA9" s="46">
        <f>C9-SUM((C9-D9)/100)*138.2</f>
        <v>226.16640000000001</v>
      </c>
      <c r="BB9" s="48">
        <f>C9-SUM((C9-D9)/100)*123.6</f>
        <v>226.8672</v>
      </c>
      <c r="BC9" s="49" t="str">
        <f>A9</f>
        <v>BHEL</v>
      </c>
      <c r="BD9" s="41">
        <f>(+C9+D9+E9)/3</f>
        <v>229.98333333333335</v>
      </c>
      <c r="BE9" s="50">
        <f>SUM(E9)</f>
        <v>229.15</v>
      </c>
      <c r="BF9" s="51">
        <f>SUM(G9)</f>
        <v>230.3</v>
      </c>
      <c r="BG9" s="34">
        <f>SUM(E9-G9)</f>
        <v>-1.1500000000000057</v>
      </c>
      <c r="BH9" s="52">
        <f>SUM(L9/G9)*100</f>
        <v>-0.49934867564047142</v>
      </c>
      <c r="BI9" s="44">
        <f>SUM(BJ9+BB9)/2</f>
        <v>227.43360000000001</v>
      </c>
      <c r="BJ9" s="46">
        <f>SUM(D9)</f>
        <v>228</v>
      </c>
      <c r="BK9" s="44">
        <f>SUM(BL9+BJ9)/2</f>
        <v>228.56639999999999</v>
      </c>
      <c r="BL9" s="48">
        <f>SUM((C9-D9)/100)*23.6+D9</f>
        <v>229.1328</v>
      </c>
      <c r="BM9" s="53">
        <f>SUM(BL9+BN9)/2</f>
        <v>229.48320000000001</v>
      </c>
      <c r="BN9" s="46">
        <f>SUM((C9-D9)/100)*38.2+D9</f>
        <v>229.83360000000002</v>
      </c>
      <c r="BO9" s="53">
        <f>SUM(BN9+BP9)/2</f>
        <v>230.11680000000001</v>
      </c>
      <c r="BP9" s="54">
        <f>SUM(C9+D9)/2</f>
        <v>230.4</v>
      </c>
      <c r="BQ9" s="44">
        <f>SUM(BR9+BP9)/2</f>
        <v>230.6832</v>
      </c>
      <c r="BR9" s="46">
        <f>SUM((C9-D9)/100)*61.8+D9</f>
        <v>230.96639999999999</v>
      </c>
      <c r="BS9" s="44">
        <f>SUM(BR9+BT9)/2</f>
        <v>231.3168</v>
      </c>
      <c r="BT9" s="54">
        <f>SUM((C9-D9)/100)*76.4+D9</f>
        <v>231.66720000000001</v>
      </c>
      <c r="BU9" s="44">
        <f>SUM(BV9+BT9)/2</f>
        <v>232.23360000000002</v>
      </c>
      <c r="BV9" s="46">
        <f>SUM(C9)</f>
        <v>232.8</v>
      </c>
      <c r="BW9" s="44">
        <f>SUM(BX9+BV9)/2</f>
        <v>233.3664</v>
      </c>
      <c r="BX9" s="48">
        <f>SUM((C9-D9)/100)*123.6+D9</f>
        <v>233.93280000000001</v>
      </c>
      <c r="BY9" s="46">
        <f>SUM((C9-D9)/100)*138.2+D9</f>
        <v>234.6336</v>
      </c>
      <c r="BZ9" s="48">
        <f>SUM((C9-D9)/100)*150+D9</f>
        <v>235.20000000000002</v>
      </c>
      <c r="CA9" s="44">
        <f>SUM(CB9+BZ9)/2</f>
        <v>235.48320000000001</v>
      </c>
      <c r="CB9" s="46">
        <f>SUM((C9-D9)/100)*161.8+D9</f>
        <v>235.76640000000003</v>
      </c>
      <c r="CC9" s="44">
        <f>SUM(CB9+CD9)/2</f>
        <v>236.11680000000001</v>
      </c>
      <c r="CD9" s="54">
        <f>SUM((C9-D9)/100)*176.4+D9</f>
        <v>236.46720000000002</v>
      </c>
      <c r="CE9" s="43">
        <f>SUM((C9-D9)/100)*200+D9</f>
        <v>237.60000000000002</v>
      </c>
      <c r="CF9" s="48">
        <f>SUM((C9-D9)/100)*223.6+D9</f>
        <v>238.73280000000003</v>
      </c>
      <c r="CG9" s="46">
        <f>SUM((C9-D9)/100)*238.2+D9</f>
        <v>239.43360000000001</v>
      </c>
      <c r="CH9" s="48">
        <f>SUM((C9-D9)/100)*250+D9</f>
        <v>240.00000000000003</v>
      </c>
      <c r="CI9" s="44">
        <f>SUM(CJ9+CH9)/2</f>
        <v>240.28320000000002</v>
      </c>
      <c r="CJ9" s="43">
        <f>SUM((C9-D9)/100)*261.8+D9</f>
        <v>240.56640000000004</v>
      </c>
      <c r="CK9" s="47" t="str">
        <f>A9</f>
        <v>BHEL</v>
      </c>
      <c r="CL9" s="44">
        <f>SUM(CM9+CJ9)/2</f>
        <v>240.91680000000002</v>
      </c>
      <c r="CM9" s="48">
        <f>SUM((C9-D9)/100)*276.4+D9</f>
        <v>241.26720000000003</v>
      </c>
      <c r="CN9" s="43">
        <f>SUM((C9-D9)/100)*300+D9</f>
        <v>242.40000000000003</v>
      </c>
      <c r="CO9" s="48">
        <f>SUM((C9-D9)/100)*323.6+D9</f>
        <v>243.53280000000004</v>
      </c>
      <c r="CP9" s="46">
        <f>SUM((C9-D9)/100)*338.2+D9</f>
        <v>244.23360000000002</v>
      </c>
      <c r="CQ9" s="48">
        <f>SUM((C9-D9)/100)*350+D9</f>
        <v>244.80000000000004</v>
      </c>
      <c r="CR9" s="44">
        <f>SUM(CS9+CQ9)/2</f>
        <v>245.08320000000003</v>
      </c>
      <c r="CS9" s="43">
        <f>SUM((C9-D9)/100)*361.8+D9</f>
        <v>245.36640000000006</v>
      </c>
      <c r="CT9" s="44">
        <f>SUM(CS9+CU9)/2</f>
        <v>245.71680000000003</v>
      </c>
      <c r="CU9" s="48">
        <f>SUM((C9-D9)/100)*376.4+D9</f>
        <v>246.06720000000004</v>
      </c>
      <c r="CV9" s="43">
        <f>SUM((C9-D9)/100)*400+D9</f>
        <v>247.20000000000005</v>
      </c>
      <c r="CW9" s="48">
        <f>SUM((C9-D9)/100)*423.6+D9</f>
        <v>248.33280000000005</v>
      </c>
      <c r="CX9" s="46">
        <f>SUM((C9-D9)/100)*438.2+D9</f>
        <v>249.03360000000004</v>
      </c>
      <c r="CY9" s="48">
        <f>SUM((C9-D9)/100)*450+D9</f>
        <v>249.60000000000005</v>
      </c>
      <c r="CZ9" s="44">
        <f>SUM(DA9+CY9)/2</f>
        <v>249.88320000000004</v>
      </c>
      <c r="DA9" s="43">
        <f>SUM((C9-D9)/100)*461.8+D9</f>
        <v>250.16640000000007</v>
      </c>
      <c r="DB9" s="44">
        <f>SUM(DA9+DC9)/2</f>
        <v>250.51680000000005</v>
      </c>
      <c r="DC9" s="48">
        <f>SUM((C9-D9)/100)*476.4+D9</f>
        <v>250.86720000000005</v>
      </c>
    </row>
    <row r="10" spans="1:107" x14ac:dyDescent="0.25">
      <c r="A10" s="59" t="s">
        <v>79</v>
      </c>
      <c r="B10" s="58">
        <v>327.2</v>
      </c>
      <c r="C10" s="58">
        <v>332.25</v>
      </c>
      <c r="D10" s="58">
        <v>323.5</v>
      </c>
      <c r="E10" s="58">
        <v>328.05</v>
      </c>
      <c r="F10" s="58">
        <v>328.05</v>
      </c>
      <c r="G10" s="58">
        <v>329.05</v>
      </c>
      <c r="H10" s="58">
        <v>623388</v>
      </c>
      <c r="I10" s="58">
        <v>204748017.5</v>
      </c>
      <c r="J10" s="57">
        <v>41232</v>
      </c>
      <c r="K10" s="58">
        <v>15225</v>
      </c>
      <c r="L10" s="34">
        <f>SUM(E10-G10)</f>
        <v>-1</v>
      </c>
      <c r="M10" s="35">
        <f>SUM(L10/G10)*100</f>
        <v>-0.30390518158334601</v>
      </c>
      <c r="N10" s="36">
        <f>(+C10+D10+E10)/3</f>
        <v>327.93333333333334</v>
      </c>
      <c r="O10" s="37" t="b">
        <f>AND($E10&gt;$N10)</f>
        <v>1</v>
      </c>
      <c r="P10" s="38">
        <f>SUM(C10-D10)</f>
        <v>8.75</v>
      </c>
      <c r="Q10" s="39">
        <f>SUM(P10/E10)*100</f>
        <v>2.6672763298277702</v>
      </c>
      <c r="R10" s="10">
        <f>SUM(C10-E10)*100/E10</f>
        <v>1.2802926383173261</v>
      </c>
      <c r="S10" s="10">
        <f>SUM(C10-G10)*100/G10</f>
        <v>0.97249658106670367</v>
      </c>
      <c r="T10" s="40">
        <f>SUM(E10-D10)*100/E10</f>
        <v>1.3869836915104439</v>
      </c>
      <c r="U10" s="40">
        <f>SUM(G10-D10)*100/G10</f>
        <v>1.6866737577875737</v>
      </c>
      <c r="V10" s="41">
        <f>(+C10+D10+E10)/3</f>
        <v>327.93333333333334</v>
      </c>
      <c r="W10" s="37" t="b">
        <f>AND($E10&gt;$V10)</f>
        <v>1</v>
      </c>
      <c r="X10" s="42" t="str">
        <f>A10</f>
        <v>BPCL</v>
      </c>
      <c r="Y10" s="43">
        <f>C10-SUM((C10-D10)/100)*461.8</f>
        <v>291.84249999999997</v>
      </c>
      <c r="Z10" s="44">
        <f>SUM(Y10+AA10)/2</f>
        <v>292.35874999999999</v>
      </c>
      <c r="AA10" s="45">
        <f>C10-SUM((C10-D10)/100)*450</f>
        <v>292.875</v>
      </c>
      <c r="AB10" s="46">
        <f>C10-SUM((C10-D10)/100)*438.2</f>
        <v>293.90750000000003</v>
      </c>
      <c r="AC10" s="45">
        <f>C10-SUM((C10-D10)/100)*423.6</f>
        <v>295.185</v>
      </c>
      <c r="AD10" s="43">
        <f>C10-SUM((C10-D10)/100)*400</f>
        <v>297.25</v>
      </c>
      <c r="AE10" s="45">
        <f>C10-SUM((C10-D10)/100)*376.4</f>
        <v>299.315</v>
      </c>
      <c r="AF10" s="44">
        <f>SUM(AG10+AE10)/2</f>
        <v>299.95375000000001</v>
      </c>
      <c r="AG10" s="43">
        <f>C10-SUM((C10-D10)/100)*361.8</f>
        <v>300.59249999999997</v>
      </c>
      <c r="AH10" s="44">
        <f>SUM(AJ10+AG10)/2</f>
        <v>301.10874999999999</v>
      </c>
      <c r="AI10" s="47" t="str">
        <f>A10</f>
        <v>BPCL</v>
      </c>
      <c r="AJ10" s="45">
        <f>C10-SUM((C10-D10)/100)*350</f>
        <v>301.625</v>
      </c>
      <c r="AK10" s="46">
        <f>C10-SUM((C10-D10)/100)*338.2</f>
        <v>302.65750000000003</v>
      </c>
      <c r="AL10" s="45">
        <f>C10-SUM((C10-D10)/100)*323.6</f>
        <v>303.935</v>
      </c>
      <c r="AM10" s="43">
        <f>C10-SUM((C10-D10)/100)*300</f>
        <v>306</v>
      </c>
      <c r="AN10" s="45">
        <f>C10-SUM((C10-D10)/100)*276.4</f>
        <v>308.065</v>
      </c>
      <c r="AO10" s="44">
        <f>SUM(AN10+AP10)/2</f>
        <v>308.70375000000001</v>
      </c>
      <c r="AP10" s="43">
        <f>C10-SUM((C10-D10)/100)*261.8</f>
        <v>309.34249999999997</v>
      </c>
      <c r="AQ10" s="44">
        <f>SUM(AR10+AP10)/2</f>
        <v>309.85874999999999</v>
      </c>
      <c r="AR10" s="45">
        <f>C10-SUM((C10-D10)/100)*250</f>
        <v>310.375</v>
      </c>
      <c r="AS10" s="46">
        <f>C10-SUM((C10-D10)/100)*238.2</f>
        <v>311.40750000000003</v>
      </c>
      <c r="AT10" s="45">
        <f>C10-SUM((C10-D10)/100)*223.6</f>
        <v>312.685</v>
      </c>
      <c r="AU10" s="43">
        <f>C10-SUM((C10-D10)/100)*200</f>
        <v>314.75</v>
      </c>
      <c r="AV10" s="45">
        <f>C10-SUM((C10-D10)/100)*176.4</f>
        <v>316.815</v>
      </c>
      <c r="AW10" s="44">
        <f>SUM(AV10+AX10)/2</f>
        <v>317.45375000000001</v>
      </c>
      <c r="AX10" s="43">
        <f>C10-SUM((C10-D10)/100)*161.8</f>
        <v>318.09249999999997</v>
      </c>
      <c r="AY10" s="44">
        <f>SUM(AZ10+AX10)/2</f>
        <v>318.60874999999999</v>
      </c>
      <c r="AZ10" s="45">
        <f>C10-SUM((C10-D10)/100)*150</f>
        <v>319.125</v>
      </c>
      <c r="BA10" s="46">
        <f>C10-SUM((C10-D10)/100)*138.2</f>
        <v>320.15750000000003</v>
      </c>
      <c r="BB10" s="48">
        <f>C10-SUM((C10-D10)/100)*123.6</f>
        <v>321.435</v>
      </c>
      <c r="BC10" s="49" t="str">
        <f>A10</f>
        <v>BPCL</v>
      </c>
      <c r="BD10" s="41">
        <f>(+C10+D10+E10)/3</f>
        <v>327.93333333333334</v>
      </c>
      <c r="BE10" s="50">
        <f>SUM(E10)</f>
        <v>328.05</v>
      </c>
      <c r="BF10" s="51">
        <f>SUM(G10)</f>
        <v>329.05</v>
      </c>
      <c r="BG10" s="34">
        <f>SUM(E10-G10)</f>
        <v>-1</v>
      </c>
      <c r="BH10" s="52">
        <f>SUM(L10/G10)*100</f>
        <v>-0.30390518158334601</v>
      </c>
      <c r="BI10" s="44">
        <f>SUM(BJ10+BB10)/2</f>
        <v>322.46749999999997</v>
      </c>
      <c r="BJ10" s="46">
        <f>SUM(D10)</f>
        <v>323.5</v>
      </c>
      <c r="BK10" s="44">
        <f>SUM(BL10+BJ10)/2</f>
        <v>324.53250000000003</v>
      </c>
      <c r="BL10" s="48">
        <f>SUM((C10-D10)/100)*23.6+D10</f>
        <v>325.565</v>
      </c>
      <c r="BM10" s="53">
        <f>SUM(BL10+BN10)/2</f>
        <v>326.20375000000001</v>
      </c>
      <c r="BN10" s="46">
        <f>SUM((C10-D10)/100)*38.2+D10</f>
        <v>326.84249999999997</v>
      </c>
      <c r="BO10" s="53">
        <f>SUM(BN10+BP10)/2</f>
        <v>327.35874999999999</v>
      </c>
      <c r="BP10" s="54">
        <f>SUM(C10+D10)/2</f>
        <v>327.875</v>
      </c>
      <c r="BQ10" s="44">
        <f>SUM(BR10+BP10)/2</f>
        <v>328.39125000000001</v>
      </c>
      <c r="BR10" s="46">
        <f>SUM((C10-D10)/100)*61.8+D10</f>
        <v>328.90750000000003</v>
      </c>
      <c r="BS10" s="44">
        <f>SUM(BR10+BT10)/2</f>
        <v>329.54624999999999</v>
      </c>
      <c r="BT10" s="54">
        <f>SUM((C10-D10)/100)*76.4+D10</f>
        <v>330.185</v>
      </c>
      <c r="BU10" s="44">
        <f>SUM(BV10+BT10)/2</f>
        <v>331.21749999999997</v>
      </c>
      <c r="BV10" s="46">
        <f>SUM(C10)</f>
        <v>332.25</v>
      </c>
      <c r="BW10" s="44">
        <f>SUM(BX10+BV10)/2</f>
        <v>333.28250000000003</v>
      </c>
      <c r="BX10" s="48">
        <f>SUM((C10-D10)/100)*123.6+D10</f>
        <v>334.315</v>
      </c>
      <c r="BY10" s="46">
        <f>SUM((C10-D10)/100)*138.2+D10</f>
        <v>335.59249999999997</v>
      </c>
      <c r="BZ10" s="48">
        <f>SUM((C10-D10)/100)*150+D10</f>
        <v>336.625</v>
      </c>
      <c r="CA10" s="44">
        <f>SUM(CB10+BZ10)/2</f>
        <v>337.14125000000001</v>
      </c>
      <c r="CB10" s="46">
        <f>SUM((C10-D10)/100)*161.8+D10</f>
        <v>337.65750000000003</v>
      </c>
      <c r="CC10" s="44">
        <f>SUM(CB10+CD10)/2</f>
        <v>338.29624999999999</v>
      </c>
      <c r="CD10" s="54">
        <f>SUM((C10-D10)/100)*176.4+D10</f>
        <v>338.935</v>
      </c>
      <c r="CE10" s="43">
        <f>SUM((C10-D10)/100)*200+D10</f>
        <v>341</v>
      </c>
      <c r="CF10" s="48">
        <f>SUM((C10-D10)/100)*223.6+D10</f>
        <v>343.065</v>
      </c>
      <c r="CG10" s="46">
        <f>SUM((C10-D10)/100)*238.2+D10</f>
        <v>344.34249999999997</v>
      </c>
      <c r="CH10" s="48">
        <f>SUM((C10-D10)/100)*250+D10</f>
        <v>345.375</v>
      </c>
      <c r="CI10" s="44">
        <f>SUM(CJ10+CH10)/2</f>
        <v>345.89125000000001</v>
      </c>
      <c r="CJ10" s="43">
        <f>SUM((C10-D10)/100)*261.8+D10</f>
        <v>346.40750000000003</v>
      </c>
      <c r="CK10" s="47" t="str">
        <f>A10</f>
        <v>BPCL</v>
      </c>
      <c r="CL10" s="44">
        <f>SUM(CM10+CJ10)/2</f>
        <v>347.04624999999999</v>
      </c>
      <c r="CM10" s="48">
        <f>SUM((C10-D10)/100)*276.4+D10</f>
        <v>347.685</v>
      </c>
      <c r="CN10" s="43">
        <f>SUM((C10-D10)/100)*300+D10</f>
        <v>349.75</v>
      </c>
      <c r="CO10" s="48">
        <f>SUM((C10-D10)/100)*323.6+D10</f>
        <v>351.815</v>
      </c>
      <c r="CP10" s="46">
        <f>SUM((C10-D10)/100)*338.2+D10</f>
        <v>353.09249999999997</v>
      </c>
      <c r="CQ10" s="48">
        <f>SUM((C10-D10)/100)*350+D10</f>
        <v>354.125</v>
      </c>
      <c r="CR10" s="44">
        <f>SUM(CS10+CQ10)/2</f>
        <v>354.64125000000001</v>
      </c>
      <c r="CS10" s="43">
        <f>SUM((C10-D10)/100)*361.8+D10</f>
        <v>355.15750000000003</v>
      </c>
      <c r="CT10" s="44">
        <f>SUM(CS10+CU10)/2</f>
        <v>355.79624999999999</v>
      </c>
      <c r="CU10" s="48">
        <f>SUM((C10-D10)/100)*376.4+D10</f>
        <v>356.435</v>
      </c>
      <c r="CV10" s="43">
        <f>SUM((C10-D10)/100)*400+D10</f>
        <v>358.5</v>
      </c>
      <c r="CW10" s="48">
        <f>SUM((C10-D10)/100)*423.6+D10</f>
        <v>360.565</v>
      </c>
      <c r="CX10" s="46">
        <f>SUM((C10-D10)/100)*438.2+D10</f>
        <v>361.84249999999997</v>
      </c>
      <c r="CY10" s="48">
        <f>SUM((C10-D10)/100)*450+D10</f>
        <v>362.875</v>
      </c>
      <c r="CZ10" s="44">
        <f>SUM(DA10+CY10)/2</f>
        <v>363.39125000000001</v>
      </c>
      <c r="DA10" s="43">
        <f>SUM((C10-D10)/100)*461.8+D10</f>
        <v>363.90750000000003</v>
      </c>
      <c r="DB10" s="44">
        <f>SUM(DA10+DC10)/2</f>
        <v>364.54624999999999</v>
      </c>
      <c r="DC10" s="48">
        <f>SUM((C10-D10)/100)*476.4+D10</f>
        <v>365.185</v>
      </c>
    </row>
    <row r="11" spans="1:107" x14ac:dyDescent="0.25">
      <c r="A11" s="59" t="s">
        <v>80</v>
      </c>
      <c r="B11" s="58">
        <v>333.8</v>
      </c>
      <c r="C11" s="58">
        <v>336.7</v>
      </c>
      <c r="D11" s="58">
        <v>332.05</v>
      </c>
      <c r="E11" s="58">
        <v>334.55</v>
      </c>
      <c r="F11" s="58">
        <v>334.55</v>
      </c>
      <c r="G11" s="58">
        <v>331.3</v>
      </c>
      <c r="H11" s="58">
        <v>2036703</v>
      </c>
      <c r="I11" s="58">
        <v>681525326.79999995</v>
      </c>
      <c r="J11" s="57">
        <v>41232</v>
      </c>
      <c r="K11" s="58">
        <v>32505</v>
      </c>
      <c r="L11" s="34">
        <f>SUM(E11-G11)</f>
        <v>3.25</v>
      </c>
      <c r="M11" s="35">
        <f>SUM(L11/G11)*100</f>
        <v>0.98098400241472994</v>
      </c>
      <c r="N11" s="36">
        <f>(+C11+D11+E11)/3</f>
        <v>334.43333333333334</v>
      </c>
      <c r="O11" s="37" t="b">
        <f>AND($E11&gt;$N11)</f>
        <v>1</v>
      </c>
      <c r="P11" s="38">
        <f>SUM(C11-D11)</f>
        <v>4.6499999999999773</v>
      </c>
      <c r="Q11" s="39">
        <f>SUM(P11/E11)*100</f>
        <v>1.3899267672993505</v>
      </c>
      <c r="R11" s="10">
        <f>SUM(C11-E11)*100/E11</f>
        <v>0.64265431176206167</v>
      </c>
      <c r="S11" s="10">
        <f>SUM(C11-G11)*100/G11</f>
        <v>1.6299426501660057</v>
      </c>
      <c r="T11" s="40">
        <f>SUM(E11-D11)*100/E11</f>
        <v>0.74727245553728883</v>
      </c>
      <c r="U11" s="40">
        <f>SUM(G11-D11)*100/G11</f>
        <v>-0.22638092363416842</v>
      </c>
      <c r="V11" s="41">
        <f>(+C11+D11+E11)/3</f>
        <v>334.43333333333334</v>
      </c>
      <c r="W11" s="37" t="b">
        <f>AND($E11&gt;$V11)</f>
        <v>1</v>
      </c>
      <c r="X11" s="42" t="str">
        <f>A11</f>
        <v>CAIRN</v>
      </c>
      <c r="Y11" s="43">
        <f>C11-SUM((C11-D11)/100)*461.8</f>
        <v>315.22630000000009</v>
      </c>
      <c r="Z11" s="44">
        <f>SUM(Y11+AA11)/2</f>
        <v>315.50065000000006</v>
      </c>
      <c r="AA11" s="45">
        <f>C11-SUM((C11-D11)/100)*450</f>
        <v>315.77500000000009</v>
      </c>
      <c r="AB11" s="46">
        <f>C11-SUM((C11-D11)/100)*438.2</f>
        <v>316.32370000000009</v>
      </c>
      <c r="AC11" s="45">
        <f>C11-SUM((C11-D11)/100)*423.6</f>
        <v>317.00260000000009</v>
      </c>
      <c r="AD11" s="43">
        <f>C11-SUM((C11-D11)/100)*400</f>
        <v>318.10000000000008</v>
      </c>
      <c r="AE11" s="45">
        <f>C11-SUM((C11-D11)/100)*376.4</f>
        <v>319.19740000000007</v>
      </c>
      <c r="AF11" s="44">
        <f>SUM(AG11+AE11)/2</f>
        <v>319.53685000000007</v>
      </c>
      <c r="AG11" s="43">
        <f>C11-SUM((C11-D11)/100)*361.8</f>
        <v>319.87630000000007</v>
      </c>
      <c r="AH11" s="44">
        <f>SUM(AJ11+AG11)/2</f>
        <v>320.15065000000004</v>
      </c>
      <c r="AI11" s="47" t="str">
        <f>A11</f>
        <v>CAIRN</v>
      </c>
      <c r="AJ11" s="45">
        <f>C11-SUM((C11-D11)/100)*350</f>
        <v>320.42500000000007</v>
      </c>
      <c r="AK11" s="46">
        <f>C11-SUM((C11-D11)/100)*338.2</f>
        <v>320.97370000000006</v>
      </c>
      <c r="AL11" s="45">
        <f>C11-SUM((C11-D11)/100)*323.6</f>
        <v>321.65260000000006</v>
      </c>
      <c r="AM11" s="43">
        <f>C11-SUM((C11-D11)/100)*300</f>
        <v>322.75000000000006</v>
      </c>
      <c r="AN11" s="45">
        <f>C11-SUM((C11-D11)/100)*276.4</f>
        <v>323.84740000000005</v>
      </c>
      <c r="AO11" s="44">
        <f>SUM(AN11+AP11)/2</f>
        <v>324.18685000000005</v>
      </c>
      <c r="AP11" s="43">
        <f>C11-SUM((C11-D11)/100)*261.8</f>
        <v>324.52630000000005</v>
      </c>
      <c r="AQ11" s="44">
        <f>SUM(AR11+AP11)/2</f>
        <v>324.80065000000002</v>
      </c>
      <c r="AR11" s="45">
        <f>C11-SUM((C11-D11)/100)*250</f>
        <v>325.07500000000005</v>
      </c>
      <c r="AS11" s="46">
        <f>C11-SUM((C11-D11)/100)*238.2</f>
        <v>325.62370000000004</v>
      </c>
      <c r="AT11" s="45">
        <f>C11-SUM((C11-D11)/100)*223.6</f>
        <v>326.30260000000004</v>
      </c>
      <c r="AU11" s="43">
        <f>C11-SUM((C11-D11)/100)*200</f>
        <v>327.40000000000003</v>
      </c>
      <c r="AV11" s="45">
        <f>C11-SUM((C11-D11)/100)*176.4</f>
        <v>328.49740000000003</v>
      </c>
      <c r="AW11" s="44">
        <f>SUM(AV11+AX11)/2</f>
        <v>328.83685000000003</v>
      </c>
      <c r="AX11" s="43">
        <f>C11-SUM((C11-D11)/100)*161.8</f>
        <v>329.17630000000003</v>
      </c>
      <c r="AY11" s="44">
        <f>SUM(AZ11+AX11)/2</f>
        <v>329.45065</v>
      </c>
      <c r="AZ11" s="45">
        <f>C11-SUM((C11-D11)/100)*150</f>
        <v>329.72500000000002</v>
      </c>
      <c r="BA11" s="46">
        <f>C11-SUM((C11-D11)/100)*138.2</f>
        <v>330.27370000000002</v>
      </c>
      <c r="BB11" s="48">
        <f>C11-SUM((C11-D11)/100)*123.6</f>
        <v>330.95260000000002</v>
      </c>
      <c r="BC11" s="49" t="str">
        <f>A11</f>
        <v>CAIRN</v>
      </c>
      <c r="BD11" s="41">
        <f>(+C11+D11+E11)/3</f>
        <v>334.43333333333334</v>
      </c>
      <c r="BE11" s="50">
        <f>SUM(E11)</f>
        <v>334.55</v>
      </c>
      <c r="BF11" s="51">
        <f>SUM(G11)</f>
        <v>331.3</v>
      </c>
      <c r="BG11" s="34">
        <f>SUM(E11-G11)</f>
        <v>3.25</v>
      </c>
      <c r="BH11" s="52">
        <f>SUM(L11/G11)*100</f>
        <v>0.98098400241472994</v>
      </c>
      <c r="BI11" s="44">
        <f>SUM(BJ11+BB11)/2</f>
        <v>331.50130000000001</v>
      </c>
      <c r="BJ11" s="46">
        <f>SUM(D11)</f>
        <v>332.05</v>
      </c>
      <c r="BK11" s="44">
        <f>SUM(BL11+BJ11)/2</f>
        <v>332.59870000000001</v>
      </c>
      <c r="BL11" s="48">
        <f>SUM((C11-D11)/100)*23.6+D11</f>
        <v>333.1474</v>
      </c>
      <c r="BM11" s="53">
        <f>SUM(BL11+BN11)/2</f>
        <v>333.48685</v>
      </c>
      <c r="BN11" s="46">
        <f>SUM((C11-D11)/100)*38.2+D11</f>
        <v>333.8263</v>
      </c>
      <c r="BO11" s="53">
        <f>SUM(BN11+BP11)/2</f>
        <v>334.10064999999997</v>
      </c>
      <c r="BP11" s="54">
        <f>SUM(C11+D11)/2</f>
        <v>334.375</v>
      </c>
      <c r="BQ11" s="44">
        <f>SUM(BR11+BP11)/2</f>
        <v>334.64935000000003</v>
      </c>
      <c r="BR11" s="46">
        <f>SUM((C11-D11)/100)*61.8+D11</f>
        <v>334.9237</v>
      </c>
      <c r="BS11" s="44">
        <f>SUM(BR11+BT11)/2</f>
        <v>335.26315</v>
      </c>
      <c r="BT11" s="54">
        <f>SUM((C11-D11)/100)*76.4+D11</f>
        <v>335.6026</v>
      </c>
      <c r="BU11" s="44">
        <f>SUM(BV11+BT11)/2</f>
        <v>336.15129999999999</v>
      </c>
      <c r="BV11" s="46">
        <f>SUM(C11)</f>
        <v>336.7</v>
      </c>
      <c r="BW11" s="44">
        <f>SUM(BX11+BV11)/2</f>
        <v>337.24869999999999</v>
      </c>
      <c r="BX11" s="48">
        <f>SUM((C11-D11)/100)*123.6+D11</f>
        <v>337.79739999999998</v>
      </c>
      <c r="BY11" s="46">
        <f>SUM((C11-D11)/100)*138.2+D11</f>
        <v>338.47629999999998</v>
      </c>
      <c r="BZ11" s="48">
        <f>SUM((C11-D11)/100)*150+D11</f>
        <v>339.02499999999998</v>
      </c>
      <c r="CA11" s="44">
        <f>SUM(CB11+BZ11)/2</f>
        <v>339.29935</v>
      </c>
      <c r="CB11" s="46">
        <f>SUM((C11-D11)/100)*161.8+D11</f>
        <v>339.57369999999997</v>
      </c>
      <c r="CC11" s="44">
        <f>SUM(CB11+CD11)/2</f>
        <v>339.91314999999997</v>
      </c>
      <c r="CD11" s="54">
        <f>SUM((C11-D11)/100)*176.4+D11</f>
        <v>340.25259999999997</v>
      </c>
      <c r="CE11" s="43">
        <f>SUM((C11-D11)/100)*200+D11</f>
        <v>341.34999999999997</v>
      </c>
      <c r="CF11" s="48">
        <f>SUM((C11-D11)/100)*223.6+D11</f>
        <v>342.44739999999996</v>
      </c>
      <c r="CG11" s="46">
        <f>SUM((C11-D11)/100)*238.2+D11</f>
        <v>343.12629999999996</v>
      </c>
      <c r="CH11" s="48">
        <f>SUM((C11-D11)/100)*250+D11</f>
        <v>343.67499999999995</v>
      </c>
      <c r="CI11" s="44">
        <f>SUM(CJ11+CH11)/2</f>
        <v>343.94934999999998</v>
      </c>
      <c r="CJ11" s="43">
        <f>SUM((C11-D11)/100)*261.8+D11</f>
        <v>344.22369999999995</v>
      </c>
      <c r="CK11" s="47" t="str">
        <f>A11</f>
        <v>CAIRN</v>
      </c>
      <c r="CL11" s="44">
        <f>SUM(CM11+CJ11)/2</f>
        <v>344.56314999999995</v>
      </c>
      <c r="CM11" s="48">
        <f>SUM((C11-D11)/100)*276.4+D11</f>
        <v>344.90259999999995</v>
      </c>
      <c r="CN11" s="43">
        <f>SUM((C11-D11)/100)*300+D11</f>
        <v>345.99999999999994</v>
      </c>
      <c r="CO11" s="48">
        <f>SUM((C11-D11)/100)*323.6+D11</f>
        <v>347.09739999999994</v>
      </c>
      <c r="CP11" s="46">
        <f>SUM((C11-D11)/100)*338.2+D11</f>
        <v>347.77629999999994</v>
      </c>
      <c r="CQ11" s="48">
        <f>SUM((C11-D11)/100)*350+D11</f>
        <v>348.32499999999993</v>
      </c>
      <c r="CR11" s="44">
        <f>SUM(CS11+CQ11)/2</f>
        <v>348.59934999999996</v>
      </c>
      <c r="CS11" s="43">
        <f>SUM((C11-D11)/100)*361.8+D11</f>
        <v>348.87369999999993</v>
      </c>
      <c r="CT11" s="44">
        <f>SUM(CS11+CU11)/2</f>
        <v>349.21314999999993</v>
      </c>
      <c r="CU11" s="48">
        <f>SUM((C11-D11)/100)*376.4+D11</f>
        <v>349.55259999999993</v>
      </c>
      <c r="CV11" s="43">
        <f>SUM((C11-D11)/100)*400+D11</f>
        <v>350.64999999999992</v>
      </c>
      <c r="CW11" s="48">
        <f>SUM((C11-D11)/100)*423.6+D11</f>
        <v>351.74739999999991</v>
      </c>
      <c r="CX11" s="46">
        <f>SUM((C11-D11)/100)*438.2+D11</f>
        <v>352.42629999999991</v>
      </c>
      <c r="CY11" s="48">
        <f>SUM((C11-D11)/100)*450+D11</f>
        <v>352.97499999999991</v>
      </c>
      <c r="CZ11" s="44">
        <f>SUM(DA11+CY11)/2</f>
        <v>353.24934999999994</v>
      </c>
      <c r="DA11" s="43">
        <f>SUM((C11-D11)/100)*461.8+D11</f>
        <v>353.52369999999991</v>
      </c>
      <c r="DB11" s="44">
        <f>SUM(DA11+DC11)/2</f>
        <v>353.86314999999991</v>
      </c>
      <c r="DC11" s="48">
        <f>SUM((C11-D11)/100)*476.4+D11</f>
        <v>354.2025999999999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1:DD11"/>
  <sheetViews>
    <sheetView workbookViewId="0">
      <pane ySplit="1" topLeftCell="A2" activePane="bottomLeft" state="frozen"/>
      <selection pane="bottomLeft" activeCell="F1" sqref="F1"/>
    </sheetView>
  </sheetViews>
  <sheetFormatPr defaultRowHeight="15" x14ac:dyDescent="0.25"/>
  <cols>
    <col min="7" max="7" width="9.140625" style="63"/>
    <col min="10" max="10" width="11.7109375" customWidth="1"/>
  </cols>
  <sheetData>
    <row r="1" spans="1:108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55" t="s">
        <v>87</v>
      </c>
      <c r="G1" s="2"/>
      <c r="H1" s="2" t="s">
        <v>5</v>
      </c>
      <c r="I1" s="2" t="s">
        <v>6</v>
      </c>
      <c r="J1" s="2" t="s">
        <v>7</v>
      </c>
      <c r="K1" s="3" t="s">
        <v>8</v>
      </c>
      <c r="L1" s="2" t="s">
        <v>9</v>
      </c>
      <c r="M1" s="4" t="s">
        <v>10</v>
      </c>
      <c r="N1" s="5" t="s">
        <v>11</v>
      </c>
      <c r="O1" s="6" t="s">
        <v>12</v>
      </c>
      <c r="P1" s="7" t="s">
        <v>13</v>
      </c>
      <c r="Q1" s="8" t="s">
        <v>14</v>
      </c>
      <c r="R1" s="9" t="s">
        <v>15</v>
      </c>
      <c r="S1" s="10" t="s">
        <v>16</v>
      </c>
      <c r="T1" s="10" t="s">
        <v>17</v>
      </c>
      <c r="U1" s="11" t="s">
        <v>18</v>
      </c>
      <c r="V1" s="11" t="s">
        <v>19</v>
      </c>
      <c r="W1" s="12" t="s">
        <v>12</v>
      </c>
      <c r="X1" s="13" t="s">
        <v>20</v>
      </c>
      <c r="Y1" s="14" t="s">
        <v>21</v>
      </c>
      <c r="Z1" s="15" t="s">
        <v>22</v>
      </c>
      <c r="AA1" s="16" t="s">
        <v>23</v>
      </c>
      <c r="AB1" s="15" t="s">
        <v>24</v>
      </c>
      <c r="AC1" s="17" t="s">
        <v>25</v>
      </c>
      <c r="AD1" s="15" t="s">
        <v>26</v>
      </c>
      <c r="AE1" s="15" t="s">
        <v>27</v>
      </c>
      <c r="AF1" s="15" t="s">
        <v>28</v>
      </c>
      <c r="AG1" s="16" t="s">
        <v>29</v>
      </c>
      <c r="AH1" s="15" t="s">
        <v>30</v>
      </c>
      <c r="AI1" s="16" t="s">
        <v>31</v>
      </c>
      <c r="AJ1" s="14" t="s">
        <v>21</v>
      </c>
      <c r="AK1" s="15" t="s">
        <v>32</v>
      </c>
      <c r="AL1" s="17" t="s">
        <v>33</v>
      </c>
      <c r="AM1" s="15" t="s">
        <v>34</v>
      </c>
      <c r="AN1" s="15" t="s">
        <v>35</v>
      </c>
      <c r="AO1" s="15" t="s">
        <v>36</v>
      </c>
      <c r="AP1" s="16" t="s">
        <v>37</v>
      </c>
      <c r="AQ1" s="15" t="s">
        <v>38</v>
      </c>
      <c r="AR1" s="16" t="s">
        <v>39</v>
      </c>
      <c r="AS1" s="15" t="s">
        <v>40</v>
      </c>
      <c r="AT1" s="17">
        <v>238.2</v>
      </c>
      <c r="AU1" s="15">
        <v>223.6</v>
      </c>
      <c r="AV1" s="15" t="s">
        <v>41</v>
      </c>
      <c r="AW1" s="15" t="s">
        <v>42</v>
      </c>
      <c r="AX1" s="16" t="s">
        <v>43</v>
      </c>
      <c r="AY1" s="15" t="s">
        <v>44</v>
      </c>
      <c r="AZ1" s="16" t="s">
        <v>45</v>
      </c>
      <c r="BA1" s="15" t="s">
        <v>46</v>
      </c>
      <c r="BB1" s="17" t="s">
        <v>47</v>
      </c>
      <c r="BC1" s="17" t="s">
        <v>48</v>
      </c>
      <c r="BD1" s="18" t="s">
        <v>21</v>
      </c>
      <c r="BE1" s="12" t="s">
        <v>12</v>
      </c>
      <c r="BF1" s="19" t="s">
        <v>4</v>
      </c>
      <c r="BG1" s="20" t="s">
        <v>5</v>
      </c>
      <c r="BH1" s="4" t="s">
        <v>10</v>
      </c>
      <c r="BI1" s="21" t="s">
        <v>11</v>
      </c>
      <c r="BJ1" s="16" t="s">
        <v>49</v>
      </c>
      <c r="BK1" s="15" t="s">
        <v>50</v>
      </c>
      <c r="BL1" s="16" t="s">
        <v>51</v>
      </c>
      <c r="BM1" s="22" t="s">
        <v>52</v>
      </c>
      <c r="BN1" s="23" t="s">
        <v>53</v>
      </c>
      <c r="BO1" s="15" t="s">
        <v>54</v>
      </c>
      <c r="BP1" s="23" t="s">
        <v>55</v>
      </c>
      <c r="BQ1" s="24" t="s">
        <v>56</v>
      </c>
      <c r="BR1" s="25" t="s">
        <v>57</v>
      </c>
      <c r="BS1" s="15" t="s">
        <v>58</v>
      </c>
      <c r="BT1" s="16" t="s">
        <v>59</v>
      </c>
      <c r="BU1" s="15" t="s">
        <v>60</v>
      </c>
      <c r="BV1" s="16" t="s">
        <v>61</v>
      </c>
      <c r="BW1" s="15" t="s">
        <v>62</v>
      </c>
      <c r="BX1" s="16" t="s">
        <v>63</v>
      </c>
      <c r="BY1" s="26">
        <v>123.6</v>
      </c>
      <c r="BZ1" s="26">
        <v>138.19999999999999</v>
      </c>
      <c r="CA1" s="27">
        <v>150</v>
      </c>
      <c r="CB1" s="16" t="s">
        <v>64</v>
      </c>
      <c r="CC1" s="27">
        <v>161.80000000000001</v>
      </c>
      <c r="CD1" s="16" t="s">
        <v>65</v>
      </c>
      <c r="CE1" s="27">
        <v>176.4</v>
      </c>
      <c r="CF1" s="28">
        <v>200</v>
      </c>
      <c r="CG1" s="27">
        <v>223.6</v>
      </c>
      <c r="CH1" s="26">
        <v>238.2</v>
      </c>
      <c r="CI1" s="27">
        <v>250</v>
      </c>
      <c r="CJ1" s="16" t="s">
        <v>66</v>
      </c>
      <c r="CK1" s="27">
        <v>261.8</v>
      </c>
      <c r="CL1" s="18" t="s">
        <v>21</v>
      </c>
      <c r="CM1" s="29" t="s">
        <v>67</v>
      </c>
      <c r="CN1" s="30">
        <v>276.39999999999998</v>
      </c>
      <c r="CO1" s="28">
        <v>300</v>
      </c>
      <c r="CP1" s="27">
        <v>323.60000000000002</v>
      </c>
      <c r="CQ1" s="26">
        <v>338.2</v>
      </c>
      <c r="CR1" s="27">
        <v>350</v>
      </c>
      <c r="CS1" s="16" t="s">
        <v>68</v>
      </c>
      <c r="CT1" s="27">
        <v>361.8</v>
      </c>
      <c r="CU1" s="16" t="s">
        <v>69</v>
      </c>
      <c r="CV1" s="31">
        <v>376.4</v>
      </c>
      <c r="CW1" s="28">
        <v>400</v>
      </c>
      <c r="CX1" s="27">
        <v>423.6</v>
      </c>
      <c r="CY1" s="26">
        <v>438.2</v>
      </c>
      <c r="CZ1" s="27">
        <v>450</v>
      </c>
      <c r="DA1" s="16" t="s">
        <v>70</v>
      </c>
      <c r="DB1" s="27">
        <v>461.8</v>
      </c>
      <c r="DC1" s="32" t="s">
        <v>69</v>
      </c>
      <c r="DD1" s="33">
        <v>476.4</v>
      </c>
    </row>
    <row r="2" spans="1:108" x14ac:dyDescent="0.25">
      <c r="A2" s="66" t="s">
        <v>71</v>
      </c>
      <c r="B2" s="64">
        <v>1380</v>
      </c>
      <c r="C2" s="64">
        <v>1396.75</v>
      </c>
      <c r="D2" s="64">
        <v>1368</v>
      </c>
      <c r="E2" s="64">
        <v>1382.65</v>
      </c>
      <c r="F2" s="64">
        <v>1382.65</v>
      </c>
      <c r="G2" s="64"/>
      <c r="H2" s="64">
        <v>1378.1</v>
      </c>
      <c r="I2" s="64">
        <v>232264</v>
      </c>
      <c r="J2" s="64">
        <v>321488692.80000001</v>
      </c>
      <c r="K2" s="65">
        <v>41232</v>
      </c>
      <c r="L2" s="64">
        <v>13932</v>
      </c>
      <c r="M2" s="34">
        <f>SUM(E2-H2)</f>
        <v>4.5500000000001819</v>
      </c>
      <c r="N2" s="35">
        <f>SUM(M2/H2)*100</f>
        <v>0.3301647195414108</v>
      </c>
      <c r="O2" s="36">
        <f>(+C2+D2+E2)/3</f>
        <v>1382.4666666666665</v>
      </c>
      <c r="P2" s="37" t="b">
        <f>AND($E2&gt;$O2)</f>
        <v>1</v>
      </c>
      <c r="Q2" s="38">
        <f>SUM(C2-D2)</f>
        <v>28.75</v>
      </c>
      <c r="R2" s="39">
        <f>SUM(Q2/E2)*100</f>
        <v>2.0793403970636093</v>
      </c>
      <c r="S2" s="10">
        <f>SUM(C2-E2)*100/E2</f>
        <v>1.0197808556033636</v>
      </c>
      <c r="T2" s="10">
        <f>SUM(C2-H2)*100/H2</f>
        <v>1.3533125317466144</v>
      </c>
      <c r="U2" s="40">
        <f>SUM(E2-D2)*100/E2</f>
        <v>1.0595595414602459</v>
      </c>
      <c r="V2" s="40">
        <f>SUM(H2-D2)*100/H2</f>
        <v>0.73289311370727162</v>
      </c>
      <c r="W2" s="41">
        <f>(+C2+D2+E2)/3</f>
        <v>1382.4666666666665</v>
      </c>
      <c r="X2" s="37" t="b">
        <f>AND($E2&gt;$W2)</f>
        <v>1</v>
      </c>
      <c r="Y2" s="42" t="str">
        <f>A2</f>
        <v>ACC</v>
      </c>
      <c r="Z2" s="43">
        <f>C2-SUM((C2-D2)/100)*461.8</f>
        <v>1263.9825000000001</v>
      </c>
      <c r="AA2" s="44">
        <f>SUM(Z2+AB2)/2</f>
        <v>1265.67875</v>
      </c>
      <c r="AB2" s="45">
        <f>C2-SUM((C2-D2)/100)*450</f>
        <v>1267.375</v>
      </c>
      <c r="AC2" s="46">
        <f>C2-SUM((C2-D2)/100)*438.2</f>
        <v>1270.7674999999999</v>
      </c>
      <c r="AD2" s="45">
        <f>C2-SUM((C2-D2)/100)*423.6</f>
        <v>1274.9649999999999</v>
      </c>
      <c r="AE2" s="43">
        <f>C2-SUM((C2-D2)/100)*400</f>
        <v>1281.75</v>
      </c>
      <c r="AF2" s="45">
        <f>C2-SUM((C2-D2)/100)*376.4</f>
        <v>1288.5350000000001</v>
      </c>
      <c r="AG2" s="44">
        <f>SUM(AH2+AF2)/2</f>
        <v>1290.63375</v>
      </c>
      <c r="AH2" s="43">
        <f>C2-SUM((C2-D2)/100)*361.8</f>
        <v>1292.7325000000001</v>
      </c>
      <c r="AI2" s="44">
        <f>SUM(AK2+AH2)/2</f>
        <v>1294.42875</v>
      </c>
      <c r="AJ2" s="47" t="str">
        <f>A2</f>
        <v>ACC</v>
      </c>
      <c r="AK2" s="45">
        <f>C2-SUM((C2-D2)/100)*350</f>
        <v>1296.125</v>
      </c>
      <c r="AL2" s="46">
        <f>C2-SUM((C2-D2)/100)*338.2</f>
        <v>1299.5174999999999</v>
      </c>
      <c r="AM2" s="45">
        <f>C2-SUM((C2-D2)/100)*323.6</f>
        <v>1303.7149999999999</v>
      </c>
      <c r="AN2" s="43">
        <f>C2-SUM((C2-D2)/100)*300</f>
        <v>1310.5</v>
      </c>
      <c r="AO2" s="45">
        <f>C2-SUM((C2-D2)/100)*276.4</f>
        <v>1317.2850000000001</v>
      </c>
      <c r="AP2" s="44">
        <f>SUM(AO2+AQ2)/2</f>
        <v>1319.38375</v>
      </c>
      <c r="AQ2" s="43">
        <f>C2-SUM((C2-D2)/100)*261.8</f>
        <v>1321.4825000000001</v>
      </c>
      <c r="AR2" s="44">
        <f>SUM(AS2+AQ2)/2</f>
        <v>1323.17875</v>
      </c>
      <c r="AS2" s="45">
        <f>C2-SUM((C2-D2)/100)*250</f>
        <v>1324.875</v>
      </c>
      <c r="AT2" s="46">
        <f>C2-SUM((C2-D2)/100)*238.2</f>
        <v>1328.2674999999999</v>
      </c>
      <c r="AU2" s="45">
        <f>C2-SUM((C2-D2)/100)*223.6</f>
        <v>1332.4649999999999</v>
      </c>
      <c r="AV2" s="43">
        <f>C2-SUM((C2-D2)/100)*200</f>
        <v>1339.25</v>
      </c>
      <c r="AW2" s="45">
        <f>C2-SUM((C2-D2)/100)*176.4</f>
        <v>1346.0350000000001</v>
      </c>
      <c r="AX2" s="44">
        <f>SUM(AW2+AY2)/2</f>
        <v>1348.13375</v>
      </c>
      <c r="AY2" s="43">
        <f>C2-SUM((C2-D2)/100)*161.8</f>
        <v>1350.2325000000001</v>
      </c>
      <c r="AZ2" s="44">
        <f>SUM(BA2+AY2)/2</f>
        <v>1351.92875</v>
      </c>
      <c r="BA2" s="45">
        <f>C2-SUM((C2-D2)/100)*150</f>
        <v>1353.625</v>
      </c>
      <c r="BB2" s="46">
        <f>C2-SUM((C2-D2)/100)*138.2</f>
        <v>1357.0174999999999</v>
      </c>
      <c r="BC2" s="48">
        <f>C2-SUM((C2-D2)/100)*123.6</f>
        <v>1361.2149999999999</v>
      </c>
      <c r="BD2" s="49" t="str">
        <f>A2</f>
        <v>ACC</v>
      </c>
      <c r="BE2" s="41">
        <f>(+C2+D2+E2)/3</f>
        <v>1382.4666666666665</v>
      </c>
      <c r="BF2" s="50">
        <f>SUM(E2)</f>
        <v>1382.65</v>
      </c>
      <c r="BG2" s="51">
        <f>SUM(H2)</f>
        <v>1378.1</v>
      </c>
      <c r="BH2" s="34">
        <f>SUM(E2-H2)</f>
        <v>4.5500000000001819</v>
      </c>
      <c r="BI2" s="52">
        <f>SUM(M2/H2)*100</f>
        <v>0.3301647195414108</v>
      </c>
      <c r="BJ2" s="44">
        <f>SUM(BK2+BC2)/2</f>
        <v>1364.6075000000001</v>
      </c>
      <c r="BK2" s="46">
        <f>SUM(D2)</f>
        <v>1368</v>
      </c>
      <c r="BL2" s="44">
        <f>SUM(BM2+BK2)/2</f>
        <v>1371.3924999999999</v>
      </c>
      <c r="BM2" s="48">
        <f>SUM((C2-D2)/100)*23.6+D2</f>
        <v>1374.7850000000001</v>
      </c>
      <c r="BN2" s="53">
        <f>SUM(BM2+BO2)/2</f>
        <v>1376.88375</v>
      </c>
      <c r="BO2" s="46">
        <f>SUM((C2-D2)/100)*38.2+D2</f>
        <v>1378.9825000000001</v>
      </c>
      <c r="BP2" s="53">
        <f>SUM(BO2+BQ2)/2</f>
        <v>1380.67875</v>
      </c>
      <c r="BQ2" s="54">
        <f>SUM(C2+D2)/2</f>
        <v>1382.375</v>
      </c>
      <c r="BR2" s="44">
        <f>SUM(BS2+BQ2)/2</f>
        <v>1384.07125</v>
      </c>
      <c r="BS2" s="46">
        <f>SUM((C2-D2)/100)*61.8+D2</f>
        <v>1385.7674999999999</v>
      </c>
      <c r="BT2" s="44">
        <f>SUM(BS2+BU2)/2</f>
        <v>1387.86625</v>
      </c>
      <c r="BU2" s="54">
        <f>SUM((C2-D2)/100)*76.4+D2</f>
        <v>1389.9649999999999</v>
      </c>
      <c r="BV2" s="44">
        <f>SUM(BW2+BU2)/2</f>
        <v>1393.3575000000001</v>
      </c>
      <c r="BW2" s="46">
        <f>SUM(C2)</f>
        <v>1396.75</v>
      </c>
      <c r="BX2" s="44">
        <f>SUM(BY2+BW2)/2</f>
        <v>1400.1424999999999</v>
      </c>
      <c r="BY2" s="48">
        <f>SUM((C2-D2)/100)*123.6+D2</f>
        <v>1403.5350000000001</v>
      </c>
      <c r="BZ2" s="46">
        <f>SUM((C2-D2)/100)*138.2+D2</f>
        <v>1407.7325000000001</v>
      </c>
      <c r="CA2" s="48">
        <f>SUM((C2-D2)/100)*150+D2</f>
        <v>1411.125</v>
      </c>
      <c r="CB2" s="44">
        <f>SUM(CC2+CA2)/2</f>
        <v>1412.82125</v>
      </c>
      <c r="CC2" s="46">
        <f>SUM((C2-D2)/100)*161.8+D2</f>
        <v>1414.5174999999999</v>
      </c>
      <c r="CD2" s="44">
        <f>SUM(CC2+CE2)/2</f>
        <v>1416.61625</v>
      </c>
      <c r="CE2" s="54">
        <f>SUM((C2-D2)/100)*176.4+D2</f>
        <v>1418.7149999999999</v>
      </c>
      <c r="CF2" s="43">
        <f>SUM((C2-D2)/100)*200+D2</f>
        <v>1425.5</v>
      </c>
      <c r="CG2" s="48">
        <f>SUM((C2-D2)/100)*223.6+D2</f>
        <v>1432.2850000000001</v>
      </c>
      <c r="CH2" s="46">
        <f>SUM((C2-D2)/100)*238.2+D2</f>
        <v>1436.4825000000001</v>
      </c>
      <c r="CI2" s="48">
        <f>SUM((C2-D2)/100)*250+D2</f>
        <v>1439.875</v>
      </c>
      <c r="CJ2" s="44">
        <f>SUM(CK2+CI2)/2</f>
        <v>1441.57125</v>
      </c>
      <c r="CK2" s="43">
        <f>SUM((C2-D2)/100)*261.8+D2</f>
        <v>1443.2674999999999</v>
      </c>
      <c r="CL2" s="47" t="str">
        <f>A2</f>
        <v>ACC</v>
      </c>
      <c r="CM2" s="44">
        <f>SUM(CN2+CK2)/2</f>
        <v>1445.36625</v>
      </c>
      <c r="CN2" s="48">
        <f>SUM((C2-D2)/100)*276.4+D2</f>
        <v>1447.4649999999999</v>
      </c>
      <c r="CO2" s="43">
        <f>SUM((C2-D2)/100)*300+D2</f>
        <v>1454.25</v>
      </c>
      <c r="CP2" s="48">
        <f>SUM((C2-D2)/100)*323.6+D2</f>
        <v>1461.0350000000001</v>
      </c>
      <c r="CQ2" s="46">
        <f>SUM((C2-D2)/100)*338.2+D2</f>
        <v>1465.2325000000001</v>
      </c>
      <c r="CR2" s="48">
        <f>SUM((C2-D2)/100)*350+D2</f>
        <v>1468.625</v>
      </c>
      <c r="CS2" s="44">
        <f>SUM(CT2+CR2)/2</f>
        <v>1470.32125</v>
      </c>
      <c r="CT2" s="43">
        <f>SUM((C2-D2)/100)*361.8+D2</f>
        <v>1472.0174999999999</v>
      </c>
      <c r="CU2" s="44">
        <f>SUM(CT2+CV2)/2</f>
        <v>1474.11625</v>
      </c>
      <c r="CV2" s="48">
        <f>SUM((C2-D2)/100)*376.4+D2</f>
        <v>1476.2149999999999</v>
      </c>
      <c r="CW2" s="43">
        <f>SUM((C2-D2)/100)*400+D2</f>
        <v>1483</v>
      </c>
      <c r="CX2" s="48">
        <f>SUM((C2-D2)/100)*423.6+D2</f>
        <v>1489.7850000000001</v>
      </c>
      <c r="CY2" s="46">
        <f>SUM((C2-D2)/100)*438.2+D2</f>
        <v>1493.9825000000001</v>
      </c>
      <c r="CZ2" s="48">
        <f>SUM((C2-D2)/100)*450+D2</f>
        <v>1497.375</v>
      </c>
      <c r="DA2" s="44">
        <f>SUM(DB2+CZ2)/2</f>
        <v>1499.07125</v>
      </c>
      <c r="DB2" s="43">
        <f>SUM((C2-D2)/100)*461.8+D2</f>
        <v>1500.7674999999999</v>
      </c>
      <c r="DC2" s="44">
        <f>SUM(DB2+DD2)/2</f>
        <v>1502.86625</v>
      </c>
      <c r="DD2" s="48">
        <f>SUM((C2-D2)/100)*476.4+D2</f>
        <v>1504.9649999999999</v>
      </c>
    </row>
    <row r="3" spans="1:108" x14ac:dyDescent="0.25">
      <c r="A3" s="66" t="s">
        <v>72</v>
      </c>
      <c r="B3" s="64">
        <v>201.7</v>
      </c>
      <c r="C3" s="64">
        <v>202.8</v>
      </c>
      <c r="D3" s="64">
        <v>197.1</v>
      </c>
      <c r="E3" s="64">
        <v>199.4</v>
      </c>
      <c r="F3" s="64">
        <v>199.4</v>
      </c>
      <c r="G3" s="64"/>
      <c r="H3" s="64">
        <v>202.8</v>
      </c>
      <c r="I3" s="64">
        <v>1511628</v>
      </c>
      <c r="J3" s="64">
        <v>301333852.60000002</v>
      </c>
      <c r="K3" s="65">
        <v>41232</v>
      </c>
      <c r="L3" s="64">
        <v>23954</v>
      </c>
      <c r="M3" s="34">
        <f>SUM(E3-H3)</f>
        <v>-3.4000000000000057</v>
      </c>
      <c r="N3" s="35">
        <f>SUM(M3/H3)*100</f>
        <v>-1.6765285996055252</v>
      </c>
      <c r="O3" s="36">
        <f>(+C3+D3+E3)/3</f>
        <v>199.76666666666665</v>
      </c>
      <c r="P3" s="37" t="b">
        <f>AND($E3&gt;$O3)</f>
        <v>0</v>
      </c>
      <c r="Q3" s="38">
        <f>SUM(C3-D3)</f>
        <v>5.7000000000000171</v>
      </c>
      <c r="R3" s="39">
        <f>SUM(Q3/E3)*100</f>
        <v>2.8585757271815533</v>
      </c>
      <c r="S3" s="10">
        <f>SUM(C3-E3)*100/E3</f>
        <v>1.7051153460381172</v>
      </c>
      <c r="T3" s="10">
        <f>SUM(C3-H3)*100/H3</f>
        <v>0</v>
      </c>
      <c r="U3" s="40">
        <f>SUM(E3-D3)*100/E3</f>
        <v>1.1534603811434359</v>
      </c>
      <c r="V3" s="40">
        <f>SUM(H3-D3)*100/H3</f>
        <v>2.8106508875739729</v>
      </c>
      <c r="W3" s="41">
        <f>(+C3+D3+E3)/3</f>
        <v>199.76666666666665</v>
      </c>
      <c r="X3" s="37" t="b">
        <f>AND($E3&gt;$W3)</f>
        <v>0</v>
      </c>
      <c r="Y3" s="42" t="str">
        <f>A3</f>
        <v>AMBUJACEM</v>
      </c>
      <c r="Z3" s="43">
        <f>C3-SUM((C3-D3)/100)*461.8</f>
        <v>176.47739999999993</v>
      </c>
      <c r="AA3" s="44">
        <f>SUM(Z3+AB3)/2</f>
        <v>176.81369999999993</v>
      </c>
      <c r="AB3" s="45">
        <f>C3-SUM((C3-D3)/100)*450</f>
        <v>177.14999999999992</v>
      </c>
      <c r="AC3" s="46">
        <f>C3-SUM((C3-D3)/100)*438.2</f>
        <v>177.82259999999994</v>
      </c>
      <c r="AD3" s="45">
        <f>C3-SUM((C3-D3)/100)*423.6</f>
        <v>178.65479999999994</v>
      </c>
      <c r="AE3" s="43">
        <f>C3-SUM((C3-D3)/100)*400</f>
        <v>179.99999999999994</v>
      </c>
      <c r="AF3" s="45">
        <f>C3-SUM((C3-D3)/100)*376.4</f>
        <v>181.34519999999995</v>
      </c>
      <c r="AG3" s="44">
        <f>SUM(AH3+AF3)/2</f>
        <v>181.76129999999995</v>
      </c>
      <c r="AH3" s="43">
        <f>C3-SUM((C3-D3)/100)*361.8</f>
        <v>182.17739999999995</v>
      </c>
      <c r="AI3" s="44">
        <f>SUM(AK3+AH3)/2</f>
        <v>182.51369999999997</v>
      </c>
      <c r="AJ3" s="47" t="str">
        <f>A3</f>
        <v>AMBUJACEM</v>
      </c>
      <c r="AK3" s="45">
        <f>C3-SUM((C3-D3)/100)*350</f>
        <v>182.84999999999997</v>
      </c>
      <c r="AL3" s="46">
        <f>C3-SUM((C3-D3)/100)*338.2</f>
        <v>183.52259999999995</v>
      </c>
      <c r="AM3" s="45">
        <f>C3-SUM((C3-D3)/100)*323.6</f>
        <v>184.35479999999995</v>
      </c>
      <c r="AN3" s="43">
        <f>C3-SUM((C3-D3)/100)*300</f>
        <v>185.69999999999996</v>
      </c>
      <c r="AO3" s="45">
        <f>C3-SUM((C3-D3)/100)*276.4</f>
        <v>187.04519999999997</v>
      </c>
      <c r="AP3" s="44">
        <f>SUM(AO3+AQ3)/2</f>
        <v>187.46129999999997</v>
      </c>
      <c r="AQ3" s="43">
        <f>C3-SUM((C3-D3)/100)*261.8</f>
        <v>187.87739999999997</v>
      </c>
      <c r="AR3" s="44">
        <f>SUM(AS3+AQ3)/2</f>
        <v>188.21369999999996</v>
      </c>
      <c r="AS3" s="45">
        <f>C3-SUM((C3-D3)/100)*250</f>
        <v>188.54999999999995</v>
      </c>
      <c r="AT3" s="46">
        <f>C3-SUM((C3-D3)/100)*238.2</f>
        <v>189.22259999999997</v>
      </c>
      <c r="AU3" s="45">
        <f>C3-SUM((C3-D3)/100)*223.6</f>
        <v>190.05479999999997</v>
      </c>
      <c r="AV3" s="43">
        <f>C3-SUM((C3-D3)/100)*200</f>
        <v>191.39999999999998</v>
      </c>
      <c r="AW3" s="45">
        <f>C3-SUM((C3-D3)/100)*176.4</f>
        <v>192.74519999999998</v>
      </c>
      <c r="AX3" s="44">
        <f>SUM(AW3+AY3)/2</f>
        <v>193.16129999999998</v>
      </c>
      <c r="AY3" s="43">
        <f>C3-SUM((C3-D3)/100)*161.8</f>
        <v>193.57739999999998</v>
      </c>
      <c r="AZ3" s="44">
        <f>SUM(BA3+AY3)/2</f>
        <v>193.91370000000001</v>
      </c>
      <c r="BA3" s="45">
        <f>C3-SUM((C3-D3)/100)*150</f>
        <v>194.25</v>
      </c>
      <c r="BB3" s="46">
        <f>C3-SUM((C3-D3)/100)*138.2</f>
        <v>194.92259999999999</v>
      </c>
      <c r="BC3" s="48">
        <f>C3-SUM((C3-D3)/100)*123.6</f>
        <v>195.75479999999999</v>
      </c>
      <c r="BD3" s="49" t="str">
        <f>A3</f>
        <v>AMBUJACEM</v>
      </c>
      <c r="BE3" s="41">
        <f>(+C3+D3+E3)/3</f>
        <v>199.76666666666665</v>
      </c>
      <c r="BF3" s="50">
        <f>SUM(E3)</f>
        <v>199.4</v>
      </c>
      <c r="BG3" s="51">
        <f>SUM(H3)</f>
        <v>202.8</v>
      </c>
      <c r="BH3" s="34">
        <f>SUM(E3-H3)</f>
        <v>-3.4000000000000057</v>
      </c>
      <c r="BI3" s="52">
        <f>SUM(M3/H3)*100</f>
        <v>-1.6765285996055252</v>
      </c>
      <c r="BJ3" s="44">
        <f>SUM(BK3+BC3)/2</f>
        <v>196.42739999999998</v>
      </c>
      <c r="BK3" s="46">
        <f>SUM(D3)</f>
        <v>197.1</v>
      </c>
      <c r="BL3" s="44">
        <f>SUM(BM3+BK3)/2</f>
        <v>197.77260000000001</v>
      </c>
      <c r="BM3" s="48">
        <f>SUM((C3-D3)/100)*23.6+D3</f>
        <v>198.4452</v>
      </c>
      <c r="BN3" s="53">
        <f>SUM(BM3+BO3)/2</f>
        <v>198.8613</v>
      </c>
      <c r="BO3" s="46">
        <f>SUM((C3-D3)/100)*38.2+D3</f>
        <v>199.2774</v>
      </c>
      <c r="BP3" s="53">
        <f>SUM(BO3+BQ3)/2</f>
        <v>199.61369999999999</v>
      </c>
      <c r="BQ3" s="54">
        <f>SUM(C3+D3)/2</f>
        <v>199.95</v>
      </c>
      <c r="BR3" s="44">
        <f>SUM(BS3+BQ3)/2</f>
        <v>200.28629999999998</v>
      </c>
      <c r="BS3" s="46">
        <f>SUM((C3-D3)/100)*61.8+D3</f>
        <v>200.62260000000001</v>
      </c>
      <c r="BT3" s="44">
        <f>SUM(BS3+BU3)/2</f>
        <v>201.03870000000001</v>
      </c>
      <c r="BU3" s="54">
        <f>SUM((C3-D3)/100)*76.4+D3</f>
        <v>201.45480000000001</v>
      </c>
      <c r="BV3" s="44">
        <f>SUM(BW3+BU3)/2</f>
        <v>202.12740000000002</v>
      </c>
      <c r="BW3" s="46">
        <f>SUM(C3)</f>
        <v>202.8</v>
      </c>
      <c r="BX3" s="44">
        <f>SUM(BY3+BW3)/2</f>
        <v>203.4726</v>
      </c>
      <c r="BY3" s="48">
        <f>SUM((C3-D3)/100)*123.6+D3</f>
        <v>204.14520000000002</v>
      </c>
      <c r="BZ3" s="46">
        <f>SUM((C3-D3)/100)*138.2+D3</f>
        <v>204.97740000000002</v>
      </c>
      <c r="CA3" s="48">
        <f>SUM((C3-D3)/100)*150+D3</f>
        <v>205.65000000000003</v>
      </c>
      <c r="CB3" s="44">
        <f>SUM(CC3+CA3)/2</f>
        <v>205.98630000000003</v>
      </c>
      <c r="CC3" s="46">
        <f>SUM((C3-D3)/100)*161.8+D3</f>
        <v>206.32260000000002</v>
      </c>
      <c r="CD3" s="44">
        <f>SUM(CC3+CE3)/2</f>
        <v>206.73870000000002</v>
      </c>
      <c r="CE3" s="54">
        <f>SUM((C3-D3)/100)*176.4+D3</f>
        <v>207.15480000000002</v>
      </c>
      <c r="CF3" s="43">
        <f>SUM((C3-D3)/100)*200+D3</f>
        <v>208.50000000000003</v>
      </c>
      <c r="CG3" s="48">
        <f>SUM((C3-D3)/100)*223.6+D3</f>
        <v>209.84520000000003</v>
      </c>
      <c r="CH3" s="46">
        <f>SUM((C3-D3)/100)*238.2+D3</f>
        <v>210.67740000000003</v>
      </c>
      <c r="CI3" s="48">
        <f>SUM((C3-D3)/100)*250+D3</f>
        <v>211.35000000000002</v>
      </c>
      <c r="CJ3" s="44">
        <f>SUM(CK3+CI3)/2</f>
        <v>211.68630000000002</v>
      </c>
      <c r="CK3" s="43">
        <f>SUM((C3-D3)/100)*261.8+D3</f>
        <v>212.02260000000004</v>
      </c>
      <c r="CL3" s="47" t="str">
        <f>A3</f>
        <v>AMBUJACEM</v>
      </c>
      <c r="CM3" s="44">
        <f>SUM(CN3+CK3)/2</f>
        <v>212.43870000000004</v>
      </c>
      <c r="CN3" s="48">
        <f>SUM((C3-D3)/100)*276.4+D3</f>
        <v>212.85480000000004</v>
      </c>
      <c r="CO3" s="43">
        <f>SUM((C3-D3)/100)*300+D3</f>
        <v>214.20000000000005</v>
      </c>
      <c r="CP3" s="48">
        <f>SUM((C3-D3)/100)*323.6+D3</f>
        <v>215.54520000000005</v>
      </c>
      <c r="CQ3" s="46">
        <f>SUM((C3-D3)/100)*338.2+D3</f>
        <v>216.37740000000005</v>
      </c>
      <c r="CR3" s="48">
        <f>SUM((C3-D3)/100)*350+D3</f>
        <v>217.05000000000007</v>
      </c>
      <c r="CS3" s="44">
        <f>SUM(CT3+CR3)/2</f>
        <v>217.38630000000006</v>
      </c>
      <c r="CT3" s="43">
        <f>SUM((C3-D3)/100)*361.8+D3</f>
        <v>217.72260000000006</v>
      </c>
      <c r="CU3" s="44">
        <f>SUM(CT3+CV3)/2</f>
        <v>218.13870000000006</v>
      </c>
      <c r="CV3" s="48">
        <f>SUM((C3-D3)/100)*376.4+D3</f>
        <v>218.55480000000006</v>
      </c>
      <c r="CW3" s="43">
        <f>SUM((C3-D3)/100)*400+D3</f>
        <v>219.90000000000006</v>
      </c>
      <c r="CX3" s="48">
        <f>SUM((C3-D3)/100)*423.6+D3</f>
        <v>221.24520000000007</v>
      </c>
      <c r="CY3" s="46">
        <f>SUM((C3-D3)/100)*438.2+D3</f>
        <v>222.07740000000007</v>
      </c>
      <c r="CZ3" s="48">
        <f>SUM((C3-D3)/100)*450+D3</f>
        <v>222.75000000000006</v>
      </c>
      <c r="DA3" s="44">
        <f>SUM(DB3+CZ3)/2</f>
        <v>223.08630000000005</v>
      </c>
      <c r="DB3" s="43">
        <f>SUM((C3-D3)/100)*461.8+D3</f>
        <v>223.42260000000007</v>
      </c>
      <c r="DC3" s="44">
        <f>SUM(DB3+DD3)/2</f>
        <v>223.83870000000007</v>
      </c>
      <c r="DD3" s="48">
        <f>SUM((C3-D3)/100)*476.4+D3</f>
        <v>224.25480000000007</v>
      </c>
    </row>
    <row r="4" spans="1:108" x14ac:dyDescent="0.25">
      <c r="A4" s="66" t="s">
        <v>73</v>
      </c>
      <c r="B4" s="64">
        <v>3960</v>
      </c>
      <c r="C4" s="64">
        <v>3960</v>
      </c>
      <c r="D4" s="64">
        <v>3850</v>
      </c>
      <c r="E4" s="64">
        <v>3876.75</v>
      </c>
      <c r="F4" s="64">
        <v>3876.75</v>
      </c>
      <c r="G4" s="64"/>
      <c r="H4" s="64">
        <v>3951.05</v>
      </c>
      <c r="I4" s="64">
        <v>68405</v>
      </c>
      <c r="J4" s="64">
        <v>266309551.40000001</v>
      </c>
      <c r="K4" s="65">
        <v>41232</v>
      </c>
      <c r="L4" s="64">
        <v>7951</v>
      </c>
      <c r="M4" s="34">
        <f>SUM(E4-H4)</f>
        <v>-74.300000000000182</v>
      </c>
      <c r="N4" s="35">
        <f>SUM(M4/H4)*100</f>
        <v>-1.8805127750851085</v>
      </c>
      <c r="O4" s="36">
        <f>(+C4+D4+E4)/3</f>
        <v>3895.5833333333335</v>
      </c>
      <c r="P4" s="37" t="b">
        <f>AND($E4&gt;$O4)</f>
        <v>0</v>
      </c>
      <c r="Q4" s="38">
        <f>SUM(C4-D4)</f>
        <v>110</v>
      </c>
      <c r="R4" s="39">
        <f>SUM(Q4/E4)*100</f>
        <v>2.8374282582059713</v>
      </c>
      <c r="S4" s="10">
        <f>SUM(C4-E4)*100/E4</f>
        <v>2.1474172954149737</v>
      </c>
      <c r="T4" s="10">
        <f>SUM(C4-H4)*100/H4</f>
        <v>0.2265220637551997</v>
      </c>
      <c r="U4" s="40">
        <f>SUM(E4-D4)*100/E4</f>
        <v>0.69001096279099761</v>
      </c>
      <c r="V4" s="40">
        <f>SUM(H4-D4)*100/H4</f>
        <v>2.5575479935713337</v>
      </c>
      <c r="W4" s="41">
        <f>(+C4+D4+E4)/3</f>
        <v>3895.5833333333335</v>
      </c>
      <c r="X4" s="37" t="b">
        <f>AND($E4&gt;$W4)</f>
        <v>0</v>
      </c>
      <c r="Y4" s="42" t="str">
        <f>A4</f>
        <v>ASIANPAINT</v>
      </c>
      <c r="Z4" s="43">
        <f>C4-SUM((C4-D4)/100)*461.8</f>
        <v>3452.02</v>
      </c>
      <c r="AA4" s="44">
        <f>SUM(Z4+AB4)/2</f>
        <v>3458.51</v>
      </c>
      <c r="AB4" s="45">
        <f>C4-SUM((C4-D4)/100)*450</f>
        <v>3465</v>
      </c>
      <c r="AC4" s="46">
        <f>C4-SUM((C4-D4)/100)*438.2</f>
        <v>3477.98</v>
      </c>
      <c r="AD4" s="45">
        <f>C4-SUM((C4-D4)/100)*423.6</f>
        <v>3494.04</v>
      </c>
      <c r="AE4" s="43">
        <f>C4-SUM((C4-D4)/100)*400</f>
        <v>3520</v>
      </c>
      <c r="AF4" s="45">
        <f>C4-SUM((C4-D4)/100)*376.4</f>
        <v>3545.96</v>
      </c>
      <c r="AG4" s="44">
        <f>SUM(AH4+AF4)/2</f>
        <v>3553.99</v>
      </c>
      <c r="AH4" s="43">
        <f>C4-SUM((C4-D4)/100)*361.8</f>
        <v>3562.02</v>
      </c>
      <c r="AI4" s="44">
        <f>SUM(AK4+AH4)/2</f>
        <v>3568.51</v>
      </c>
      <c r="AJ4" s="47" t="str">
        <f>A4</f>
        <v>ASIANPAINT</v>
      </c>
      <c r="AK4" s="45">
        <f>C4-SUM((C4-D4)/100)*350</f>
        <v>3575</v>
      </c>
      <c r="AL4" s="46">
        <f>C4-SUM((C4-D4)/100)*338.2</f>
        <v>3587.98</v>
      </c>
      <c r="AM4" s="45">
        <f>C4-SUM((C4-D4)/100)*323.6</f>
        <v>3604.04</v>
      </c>
      <c r="AN4" s="43">
        <f>C4-SUM((C4-D4)/100)*300</f>
        <v>3630</v>
      </c>
      <c r="AO4" s="45">
        <f>C4-SUM((C4-D4)/100)*276.4</f>
        <v>3655.96</v>
      </c>
      <c r="AP4" s="44">
        <f>SUM(AO4+AQ4)/2</f>
        <v>3663.99</v>
      </c>
      <c r="AQ4" s="43">
        <f>C4-SUM((C4-D4)/100)*261.8</f>
        <v>3672.02</v>
      </c>
      <c r="AR4" s="44">
        <f>SUM(AS4+AQ4)/2</f>
        <v>3678.51</v>
      </c>
      <c r="AS4" s="45">
        <f>C4-SUM((C4-D4)/100)*250</f>
        <v>3685</v>
      </c>
      <c r="AT4" s="46">
        <f>C4-SUM((C4-D4)/100)*238.2</f>
        <v>3697.98</v>
      </c>
      <c r="AU4" s="45">
        <f>C4-SUM((C4-D4)/100)*223.6</f>
        <v>3714.04</v>
      </c>
      <c r="AV4" s="43">
        <f>C4-SUM((C4-D4)/100)*200</f>
        <v>3740</v>
      </c>
      <c r="AW4" s="45">
        <f>C4-SUM((C4-D4)/100)*176.4</f>
        <v>3765.96</v>
      </c>
      <c r="AX4" s="44">
        <f>SUM(AW4+AY4)/2</f>
        <v>3773.99</v>
      </c>
      <c r="AY4" s="43">
        <f>C4-SUM((C4-D4)/100)*161.8</f>
        <v>3782.02</v>
      </c>
      <c r="AZ4" s="44">
        <f>SUM(BA4+AY4)/2</f>
        <v>3788.51</v>
      </c>
      <c r="BA4" s="45">
        <f>C4-SUM((C4-D4)/100)*150</f>
        <v>3795</v>
      </c>
      <c r="BB4" s="46">
        <f>C4-SUM((C4-D4)/100)*138.2</f>
        <v>3807.98</v>
      </c>
      <c r="BC4" s="48">
        <f>C4-SUM((C4-D4)/100)*123.6</f>
        <v>3824.04</v>
      </c>
      <c r="BD4" s="49" t="str">
        <f>A4</f>
        <v>ASIANPAINT</v>
      </c>
      <c r="BE4" s="41">
        <f>(+C4+D4+E4)/3</f>
        <v>3895.5833333333335</v>
      </c>
      <c r="BF4" s="50">
        <f>SUM(E4)</f>
        <v>3876.75</v>
      </c>
      <c r="BG4" s="51">
        <f>SUM(H4)</f>
        <v>3951.05</v>
      </c>
      <c r="BH4" s="34">
        <f>SUM(E4-H4)</f>
        <v>-74.300000000000182</v>
      </c>
      <c r="BI4" s="52">
        <f>SUM(M4/H4)*100</f>
        <v>-1.8805127750851085</v>
      </c>
      <c r="BJ4" s="44">
        <f>SUM(BK4+BC4)/2</f>
        <v>3837.02</v>
      </c>
      <c r="BK4" s="46">
        <f>SUM(D4)</f>
        <v>3850</v>
      </c>
      <c r="BL4" s="44">
        <f>SUM(BM4+BK4)/2</f>
        <v>3862.98</v>
      </c>
      <c r="BM4" s="48">
        <f>SUM((C4-D4)/100)*23.6+D4</f>
        <v>3875.96</v>
      </c>
      <c r="BN4" s="53">
        <f>SUM(BM4+BO4)/2</f>
        <v>3883.99</v>
      </c>
      <c r="BO4" s="46">
        <f>SUM((C4-D4)/100)*38.2+D4</f>
        <v>3892.02</v>
      </c>
      <c r="BP4" s="53">
        <f>SUM(BO4+BQ4)/2</f>
        <v>3898.51</v>
      </c>
      <c r="BQ4" s="54">
        <f>SUM(C4+D4)/2</f>
        <v>3905</v>
      </c>
      <c r="BR4" s="44">
        <f>SUM(BS4+BQ4)/2</f>
        <v>3911.49</v>
      </c>
      <c r="BS4" s="46">
        <f>SUM((C4-D4)/100)*61.8+D4</f>
        <v>3917.98</v>
      </c>
      <c r="BT4" s="44">
        <f>SUM(BS4+BU4)/2</f>
        <v>3926.01</v>
      </c>
      <c r="BU4" s="54">
        <f>SUM((C4-D4)/100)*76.4+D4</f>
        <v>3934.04</v>
      </c>
      <c r="BV4" s="44">
        <f>SUM(BW4+BU4)/2</f>
        <v>3947.02</v>
      </c>
      <c r="BW4" s="46">
        <f>SUM(C4)</f>
        <v>3960</v>
      </c>
      <c r="BX4" s="44">
        <f>SUM(BY4+BW4)/2</f>
        <v>3972.98</v>
      </c>
      <c r="BY4" s="48">
        <f>SUM((C4-D4)/100)*123.6+D4</f>
        <v>3985.96</v>
      </c>
      <c r="BZ4" s="46">
        <f>SUM((C4-D4)/100)*138.2+D4</f>
        <v>4002.02</v>
      </c>
      <c r="CA4" s="48">
        <f>SUM((C4-D4)/100)*150+D4</f>
        <v>4015</v>
      </c>
      <c r="CB4" s="44">
        <f>SUM(CC4+CA4)/2</f>
        <v>4021.49</v>
      </c>
      <c r="CC4" s="46">
        <f>SUM((C4-D4)/100)*161.8+D4</f>
        <v>4027.98</v>
      </c>
      <c r="CD4" s="44">
        <f>SUM(CC4+CE4)/2</f>
        <v>4036.01</v>
      </c>
      <c r="CE4" s="54">
        <f>SUM((C4-D4)/100)*176.4+D4</f>
        <v>4044.04</v>
      </c>
      <c r="CF4" s="43">
        <f>SUM((C4-D4)/100)*200+D4</f>
        <v>4070</v>
      </c>
      <c r="CG4" s="48">
        <f>SUM((C4-D4)/100)*223.6+D4</f>
        <v>4095.96</v>
      </c>
      <c r="CH4" s="46">
        <f>SUM((C4-D4)/100)*238.2+D4</f>
        <v>4112.0200000000004</v>
      </c>
      <c r="CI4" s="48">
        <f>SUM((C4-D4)/100)*250+D4</f>
        <v>4125</v>
      </c>
      <c r="CJ4" s="44">
        <f>SUM(CK4+CI4)/2</f>
        <v>4131.49</v>
      </c>
      <c r="CK4" s="43">
        <f>SUM((C4-D4)/100)*261.8+D4</f>
        <v>4137.9799999999996</v>
      </c>
      <c r="CL4" s="47" t="str">
        <f>A4</f>
        <v>ASIANPAINT</v>
      </c>
      <c r="CM4" s="44">
        <f>SUM(CN4+CK4)/2</f>
        <v>4146.01</v>
      </c>
      <c r="CN4" s="48">
        <f>SUM((C4-D4)/100)*276.4+D4</f>
        <v>4154.04</v>
      </c>
      <c r="CO4" s="43">
        <f>SUM((C4-D4)/100)*300+D4</f>
        <v>4180</v>
      </c>
      <c r="CP4" s="48">
        <f>SUM((C4-D4)/100)*323.6+D4</f>
        <v>4205.96</v>
      </c>
      <c r="CQ4" s="46">
        <f>SUM((C4-D4)/100)*338.2+D4</f>
        <v>4222.0200000000004</v>
      </c>
      <c r="CR4" s="48">
        <f>SUM((C4-D4)/100)*350+D4</f>
        <v>4235</v>
      </c>
      <c r="CS4" s="44">
        <f>SUM(CT4+CR4)/2</f>
        <v>4241.49</v>
      </c>
      <c r="CT4" s="43">
        <f>SUM((C4-D4)/100)*361.8+D4</f>
        <v>4247.9799999999996</v>
      </c>
      <c r="CU4" s="44">
        <f>SUM(CT4+CV4)/2</f>
        <v>4256.01</v>
      </c>
      <c r="CV4" s="48">
        <f>SUM((C4-D4)/100)*376.4+D4</f>
        <v>4264.04</v>
      </c>
      <c r="CW4" s="43">
        <f>SUM((C4-D4)/100)*400+D4</f>
        <v>4290</v>
      </c>
      <c r="CX4" s="48">
        <f>SUM((C4-D4)/100)*423.6+D4</f>
        <v>4315.96</v>
      </c>
      <c r="CY4" s="46">
        <f>SUM((C4-D4)/100)*438.2+D4</f>
        <v>4332.0200000000004</v>
      </c>
      <c r="CZ4" s="48">
        <f>SUM((C4-D4)/100)*450+D4</f>
        <v>4345</v>
      </c>
      <c r="DA4" s="44">
        <f>SUM(DB4+CZ4)/2</f>
        <v>4351.49</v>
      </c>
      <c r="DB4" s="43">
        <f>SUM((C4-D4)/100)*461.8+D4</f>
        <v>4357.9800000000005</v>
      </c>
      <c r="DC4" s="44">
        <f>SUM(DB4+DD4)/2</f>
        <v>4366.01</v>
      </c>
      <c r="DD4" s="48">
        <f>SUM((C4-D4)/100)*476.4+D4</f>
        <v>4374.04</v>
      </c>
    </row>
    <row r="5" spans="1:108" x14ac:dyDescent="0.25">
      <c r="A5" s="66" t="s">
        <v>74</v>
      </c>
      <c r="B5" s="64">
        <v>1226.5</v>
      </c>
      <c r="C5" s="64">
        <v>1230</v>
      </c>
      <c r="D5" s="64">
        <v>1202.8</v>
      </c>
      <c r="E5" s="64">
        <v>1214.3</v>
      </c>
      <c r="F5" s="64">
        <v>1214.3</v>
      </c>
      <c r="G5" s="64"/>
      <c r="H5" s="64">
        <v>1226.25</v>
      </c>
      <c r="I5" s="64">
        <v>1287162</v>
      </c>
      <c r="J5" s="64">
        <v>1561897879.8</v>
      </c>
      <c r="K5" s="65">
        <v>41232</v>
      </c>
      <c r="L5" s="64">
        <v>42198</v>
      </c>
      <c r="M5" s="34">
        <f>SUM(E5-H5)</f>
        <v>-11.950000000000045</v>
      </c>
      <c r="N5" s="35">
        <f>SUM(M5/H5)*100</f>
        <v>-0.97451580020387718</v>
      </c>
      <c r="O5" s="36">
        <f>(+C5+D5+E5)/3</f>
        <v>1215.7</v>
      </c>
      <c r="P5" s="37" t="b">
        <f>AND($E5&gt;$O5)</f>
        <v>0</v>
      </c>
      <c r="Q5" s="38">
        <f>SUM(C5-D5)</f>
        <v>27.200000000000045</v>
      </c>
      <c r="R5" s="39">
        <f>SUM(Q5/E5)*100</f>
        <v>2.2399736473688585</v>
      </c>
      <c r="S5" s="10">
        <f>SUM(C5-E5)*100/E5</f>
        <v>1.2929259655768794</v>
      </c>
      <c r="T5" s="10">
        <f>SUM(C5-H5)*100/H5</f>
        <v>0.3058103975535168</v>
      </c>
      <c r="U5" s="40">
        <f>SUM(E5-D5)*100/E5</f>
        <v>0.94704768179197896</v>
      </c>
      <c r="V5" s="40">
        <f>SUM(H5-D5)*100/H5</f>
        <v>1.9123343527013288</v>
      </c>
      <c r="W5" s="41">
        <f>(+C5+D5+E5)/3</f>
        <v>1215.7</v>
      </c>
      <c r="X5" s="37" t="b">
        <f>AND($E5&gt;$W5)</f>
        <v>0</v>
      </c>
      <c r="Y5" s="42" t="str">
        <f>A5</f>
        <v>AXISBANK</v>
      </c>
      <c r="Z5" s="43">
        <f>C5-SUM((C5-D5)/100)*461.8</f>
        <v>1104.3903999999998</v>
      </c>
      <c r="AA5" s="44">
        <f>SUM(Z5+AB5)/2</f>
        <v>1105.9951999999998</v>
      </c>
      <c r="AB5" s="45">
        <f>C5-SUM((C5-D5)/100)*450</f>
        <v>1107.5999999999999</v>
      </c>
      <c r="AC5" s="46">
        <f>C5-SUM((C5-D5)/100)*438.2</f>
        <v>1110.8095999999998</v>
      </c>
      <c r="AD5" s="45">
        <f>C5-SUM((C5-D5)/100)*423.6</f>
        <v>1114.7807999999998</v>
      </c>
      <c r="AE5" s="43">
        <f>C5-SUM((C5-D5)/100)*400</f>
        <v>1121.1999999999998</v>
      </c>
      <c r="AF5" s="45">
        <f>C5-SUM((C5-D5)/100)*376.4</f>
        <v>1127.6191999999999</v>
      </c>
      <c r="AG5" s="44">
        <f>SUM(AH5+AF5)/2</f>
        <v>1129.6047999999998</v>
      </c>
      <c r="AH5" s="43">
        <f>C5-SUM((C5-D5)/100)*361.8</f>
        <v>1131.5903999999998</v>
      </c>
      <c r="AI5" s="44">
        <f>SUM(AK5+AH5)/2</f>
        <v>1133.1951999999997</v>
      </c>
      <c r="AJ5" s="47" t="str">
        <f>A5</f>
        <v>AXISBANK</v>
      </c>
      <c r="AK5" s="45">
        <f>C5-SUM((C5-D5)/100)*350</f>
        <v>1134.7999999999997</v>
      </c>
      <c r="AL5" s="46">
        <f>C5-SUM((C5-D5)/100)*338.2</f>
        <v>1138.0095999999999</v>
      </c>
      <c r="AM5" s="45">
        <f>C5-SUM((C5-D5)/100)*323.6</f>
        <v>1141.9807999999998</v>
      </c>
      <c r="AN5" s="43">
        <f>C5-SUM((C5-D5)/100)*300</f>
        <v>1148.3999999999999</v>
      </c>
      <c r="AO5" s="45">
        <f>C5-SUM((C5-D5)/100)*276.4</f>
        <v>1154.8191999999999</v>
      </c>
      <c r="AP5" s="44">
        <f>SUM(AO5+AQ5)/2</f>
        <v>1156.8047999999999</v>
      </c>
      <c r="AQ5" s="43">
        <f>C5-SUM((C5-D5)/100)*261.8</f>
        <v>1158.7903999999999</v>
      </c>
      <c r="AR5" s="44">
        <f>SUM(AS5+AQ5)/2</f>
        <v>1160.3951999999999</v>
      </c>
      <c r="AS5" s="45">
        <f>C5-SUM((C5-D5)/100)*250</f>
        <v>1162</v>
      </c>
      <c r="AT5" s="46">
        <f>C5-SUM((C5-D5)/100)*238.2</f>
        <v>1165.2095999999999</v>
      </c>
      <c r="AU5" s="45">
        <f>C5-SUM((C5-D5)/100)*223.6</f>
        <v>1169.1807999999999</v>
      </c>
      <c r="AV5" s="43">
        <f>C5-SUM((C5-D5)/100)*200</f>
        <v>1175.5999999999999</v>
      </c>
      <c r="AW5" s="45">
        <f>C5-SUM((C5-D5)/100)*176.4</f>
        <v>1182.0192</v>
      </c>
      <c r="AX5" s="44">
        <f>SUM(AW5+AY5)/2</f>
        <v>1184.0047999999999</v>
      </c>
      <c r="AY5" s="43">
        <f>C5-SUM((C5-D5)/100)*161.8</f>
        <v>1185.9903999999999</v>
      </c>
      <c r="AZ5" s="44">
        <f>SUM(BA5+AY5)/2</f>
        <v>1187.5951999999997</v>
      </c>
      <c r="BA5" s="45">
        <f>C5-SUM((C5-D5)/100)*150</f>
        <v>1189.1999999999998</v>
      </c>
      <c r="BB5" s="46">
        <f>C5-SUM((C5-D5)/100)*138.2</f>
        <v>1192.4096</v>
      </c>
      <c r="BC5" s="48">
        <f>C5-SUM((C5-D5)/100)*123.6</f>
        <v>1196.3807999999999</v>
      </c>
      <c r="BD5" s="49" t="str">
        <f>A5</f>
        <v>AXISBANK</v>
      </c>
      <c r="BE5" s="41">
        <f>(+C5+D5+E5)/3</f>
        <v>1215.7</v>
      </c>
      <c r="BF5" s="50">
        <f>SUM(E5)</f>
        <v>1214.3</v>
      </c>
      <c r="BG5" s="51">
        <f>SUM(H5)</f>
        <v>1226.25</v>
      </c>
      <c r="BH5" s="34">
        <f>SUM(E5-H5)</f>
        <v>-11.950000000000045</v>
      </c>
      <c r="BI5" s="52">
        <f>SUM(M5/H5)*100</f>
        <v>-0.97451580020387718</v>
      </c>
      <c r="BJ5" s="44">
        <f>SUM(BK5+BC5)/2</f>
        <v>1199.5904</v>
      </c>
      <c r="BK5" s="46">
        <f>SUM(D5)</f>
        <v>1202.8</v>
      </c>
      <c r="BL5" s="44">
        <f>SUM(BM5+BK5)/2</f>
        <v>1206.0095999999999</v>
      </c>
      <c r="BM5" s="48">
        <f>SUM((C5-D5)/100)*23.6+D5</f>
        <v>1209.2192</v>
      </c>
      <c r="BN5" s="53">
        <f>SUM(BM5+BO5)/2</f>
        <v>1211.2048</v>
      </c>
      <c r="BO5" s="46">
        <f>SUM((C5-D5)/100)*38.2+D5</f>
        <v>1213.1904</v>
      </c>
      <c r="BP5" s="53">
        <f>SUM(BO5+BQ5)/2</f>
        <v>1214.7952</v>
      </c>
      <c r="BQ5" s="54">
        <f>SUM(C5+D5)/2</f>
        <v>1216.4000000000001</v>
      </c>
      <c r="BR5" s="44">
        <f>SUM(BS5+BQ5)/2</f>
        <v>1218.0048000000002</v>
      </c>
      <c r="BS5" s="46">
        <f>SUM((C5-D5)/100)*61.8+D5</f>
        <v>1219.6096</v>
      </c>
      <c r="BT5" s="44">
        <f>SUM(BS5+BU5)/2</f>
        <v>1221.5952</v>
      </c>
      <c r="BU5" s="54">
        <f>SUM((C5-D5)/100)*76.4+D5</f>
        <v>1223.5808</v>
      </c>
      <c r="BV5" s="44">
        <f>SUM(BW5+BU5)/2</f>
        <v>1226.7903999999999</v>
      </c>
      <c r="BW5" s="46">
        <f>SUM(C5)</f>
        <v>1230</v>
      </c>
      <c r="BX5" s="44">
        <f>SUM(BY5+BW5)/2</f>
        <v>1233.2096000000001</v>
      </c>
      <c r="BY5" s="48">
        <f>SUM((C5-D5)/100)*123.6+D5</f>
        <v>1236.4192</v>
      </c>
      <c r="BZ5" s="46">
        <f>SUM((C5-D5)/100)*138.2+D5</f>
        <v>1240.3904</v>
      </c>
      <c r="CA5" s="48">
        <f>SUM((C5-D5)/100)*150+D5</f>
        <v>1243.5999999999999</v>
      </c>
      <c r="CB5" s="44">
        <f>SUM(CC5+CA5)/2</f>
        <v>1245.2048</v>
      </c>
      <c r="CC5" s="46">
        <f>SUM((C5-D5)/100)*161.8+D5</f>
        <v>1246.8096</v>
      </c>
      <c r="CD5" s="44">
        <f>SUM(CC5+CE5)/2</f>
        <v>1248.7952</v>
      </c>
      <c r="CE5" s="54">
        <f>SUM((C5-D5)/100)*176.4+D5</f>
        <v>1250.7808</v>
      </c>
      <c r="CF5" s="43">
        <f>SUM((C5-D5)/100)*200+D5</f>
        <v>1257.2</v>
      </c>
      <c r="CG5" s="48">
        <f>SUM((C5-D5)/100)*223.6+D5</f>
        <v>1263.6192000000001</v>
      </c>
      <c r="CH5" s="46">
        <f>SUM((C5-D5)/100)*238.2+D5</f>
        <v>1267.5904</v>
      </c>
      <c r="CI5" s="48">
        <f>SUM((C5-D5)/100)*250+D5</f>
        <v>1270.8000000000002</v>
      </c>
      <c r="CJ5" s="44">
        <f>SUM(CK5+CI5)/2</f>
        <v>1272.4048000000003</v>
      </c>
      <c r="CK5" s="43">
        <f>SUM((C5-D5)/100)*261.8+D5</f>
        <v>1274.0096000000001</v>
      </c>
      <c r="CL5" s="47" t="str">
        <f>A5</f>
        <v>AXISBANK</v>
      </c>
      <c r="CM5" s="44">
        <f>SUM(CN5+CK5)/2</f>
        <v>1275.9952000000001</v>
      </c>
      <c r="CN5" s="48">
        <f>SUM((C5-D5)/100)*276.4+D5</f>
        <v>1277.9808</v>
      </c>
      <c r="CO5" s="43">
        <f>SUM((C5-D5)/100)*300+D5</f>
        <v>1284.4000000000001</v>
      </c>
      <c r="CP5" s="48">
        <f>SUM((C5-D5)/100)*323.6+D5</f>
        <v>1290.8192000000001</v>
      </c>
      <c r="CQ5" s="46">
        <f>SUM((C5-D5)/100)*338.2+D5</f>
        <v>1294.7904000000001</v>
      </c>
      <c r="CR5" s="48">
        <f>SUM((C5-D5)/100)*350+D5</f>
        <v>1298</v>
      </c>
      <c r="CS5" s="44">
        <f>SUM(CT5+CR5)/2</f>
        <v>1299.6048000000001</v>
      </c>
      <c r="CT5" s="43">
        <f>SUM((C5-D5)/100)*361.8+D5</f>
        <v>1301.2096000000001</v>
      </c>
      <c r="CU5" s="44">
        <f>SUM(CT5+CV5)/2</f>
        <v>1303.1952000000001</v>
      </c>
      <c r="CV5" s="48">
        <f>SUM((C5-D5)/100)*376.4+D5</f>
        <v>1305.1808000000001</v>
      </c>
      <c r="CW5" s="43">
        <f>SUM((C5-D5)/100)*400+D5</f>
        <v>1311.6000000000001</v>
      </c>
      <c r="CX5" s="48">
        <f>SUM((C5-D5)/100)*423.6+D5</f>
        <v>1318.0192000000002</v>
      </c>
      <c r="CY5" s="46">
        <f>SUM((C5-D5)/100)*438.2+D5</f>
        <v>1321.9904000000001</v>
      </c>
      <c r="CZ5" s="48">
        <f>SUM((C5-D5)/100)*450+D5</f>
        <v>1325.2000000000003</v>
      </c>
      <c r="DA5" s="44">
        <f>SUM(DB5+CZ5)/2</f>
        <v>1326.8048000000003</v>
      </c>
      <c r="DB5" s="43">
        <f>SUM((C5-D5)/100)*461.8+D5</f>
        <v>1328.4096000000002</v>
      </c>
      <c r="DC5" s="44">
        <f>SUM(DB5+DD5)/2</f>
        <v>1330.3952000000002</v>
      </c>
      <c r="DD5" s="48">
        <f>SUM((C5-D5)/100)*476.4+D5</f>
        <v>1332.3808000000001</v>
      </c>
    </row>
    <row r="6" spans="1:108" x14ac:dyDescent="0.25">
      <c r="A6" s="66" t="s">
        <v>75</v>
      </c>
      <c r="B6" s="64">
        <v>1815</v>
      </c>
      <c r="C6" s="64">
        <v>1858.6</v>
      </c>
      <c r="D6" s="64">
        <v>1805.45</v>
      </c>
      <c r="E6" s="64">
        <v>1850.55</v>
      </c>
      <c r="F6" s="64">
        <v>1850.55</v>
      </c>
      <c r="G6" s="64"/>
      <c r="H6" s="64">
        <v>1813.55</v>
      </c>
      <c r="I6" s="64">
        <v>261767</v>
      </c>
      <c r="J6" s="64">
        <v>480107841.80000001</v>
      </c>
      <c r="K6" s="65">
        <v>41232</v>
      </c>
      <c r="L6" s="64">
        <v>14230</v>
      </c>
      <c r="M6" s="34">
        <f>SUM(E6-H6)</f>
        <v>37</v>
      </c>
      <c r="N6" s="35">
        <f>SUM(M6/H6)*100</f>
        <v>2.0401974028838468</v>
      </c>
      <c r="O6" s="36">
        <f>(+C6+D6+E6)/3</f>
        <v>1838.2</v>
      </c>
      <c r="P6" s="37" t="b">
        <f>AND($E6&gt;$O6)</f>
        <v>1</v>
      </c>
      <c r="Q6" s="38">
        <f>SUM(C6-D6)</f>
        <v>53.149999999999864</v>
      </c>
      <c r="R6" s="39">
        <f>SUM(Q6/E6)*100</f>
        <v>2.8721190997271009</v>
      </c>
      <c r="S6" s="10">
        <f>SUM(C6-E6)*100/E6</f>
        <v>0.43500580908378345</v>
      </c>
      <c r="T6" s="10">
        <f>SUM(C6-H6)*100/H6</f>
        <v>2.4840781891869512</v>
      </c>
      <c r="U6" s="40">
        <f>SUM(E6-D6)*100/E6</f>
        <v>2.4371132906433175</v>
      </c>
      <c r="V6" s="40">
        <f>SUM(H6-D6)*100/H6</f>
        <v>0.44663780982051277</v>
      </c>
      <c r="W6" s="41">
        <f>(+C6+D6+E6)/3</f>
        <v>1838.2</v>
      </c>
      <c r="X6" s="37" t="b">
        <f>AND($E6&gt;$W6)</f>
        <v>1</v>
      </c>
      <c r="Y6" s="42" t="str">
        <f>A6</f>
        <v>BAJAJ-AUTO</v>
      </c>
      <c r="Z6" s="43">
        <f>C6-SUM((C6-D6)/100)*461.8</f>
        <v>1613.1533000000006</v>
      </c>
      <c r="AA6" s="44">
        <f>SUM(Z6+AB6)/2</f>
        <v>1616.2891500000005</v>
      </c>
      <c r="AB6" s="45">
        <f>C6-SUM((C6-D6)/100)*450</f>
        <v>1619.4250000000006</v>
      </c>
      <c r="AC6" s="46">
        <f>C6-SUM((C6-D6)/100)*438.2</f>
        <v>1625.6967000000004</v>
      </c>
      <c r="AD6" s="45">
        <f>C6-SUM((C6-D6)/100)*423.6</f>
        <v>1633.4566000000004</v>
      </c>
      <c r="AE6" s="43">
        <f>C6-SUM((C6-D6)/100)*400</f>
        <v>1646.0000000000005</v>
      </c>
      <c r="AF6" s="45">
        <f>C6-SUM((C6-D6)/100)*376.4</f>
        <v>1658.5434000000005</v>
      </c>
      <c r="AG6" s="44">
        <f>SUM(AH6+AF6)/2</f>
        <v>1662.4233500000005</v>
      </c>
      <c r="AH6" s="43">
        <f>C6-SUM((C6-D6)/100)*361.8</f>
        <v>1666.3033000000005</v>
      </c>
      <c r="AI6" s="44">
        <f>SUM(AK6+AH6)/2</f>
        <v>1669.4391500000004</v>
      </c>
      <c r="AJ6" s="47" t="str">
        <f>A6</f>
        <v>BAJAJ-AUTO</v>
      </c>
      <c r="AK6" s="45">
        <f>C6-SUM((C6-D6)/100)*350</f>
        <v>1672.5750000000003</v>
      </c>
      <c r="AL6" s="46">
        <f>C6-SUM((C6-D6)/100)*338.2</f>
        <v>1678.8467000000003</v>
      </c>
      <c r="AM6" s="45">
        <f>C6-SUM((C6-D6)/100)*323.6</f>
        <v>1686.6066000000003</v>
      </c>
      <c r="AN6" s="43">
        <f>C6-SUM((C6-D6)/100)*300</f>
        <v>1699.1500000000003</v>
      </c>
      <c r="AO6" s="45">
        <f>C6-SUM((C6-D6)/100)*276.4</f>
        <v>1711.6934000000003</v>
      </c>
      <c r="AP6" s="44">
        <f>SUM(AO6+AQ6)/2</f>
        <v>1715.5733500000003</v>
      </c>
      <c r="AQ6" s="43">
        <f>C6-SUM((C6-D6)/100)*261.8</f>
        <v>1719.4533000000004</v>
      </c>
      <c r="AR6" s="44">
        <f>SUM(AS6+AQ6)/2</f>
        <v>1722.5891500000002</v>
      </c>
      <c r="AS6" s="45">
        <f>C6-SUM((C6-D6)/100)*250</f>
        <v>1725.7250000000004</v>
      </c>
      <c r="AT6" s="46">
        <f>C6-SUM((C6-D6)/100)*238.2</f>
        <v>1731.9967000000001</v>
      </c>
      <c r="AU6" s="45">
        <f>C6-SUM((C6-D6)/100)*223.6</f>
        <v>1739.7566000000002</v>
      </c>
      <c r="AV6" s="43">
        <f>C6-SUM((C6-D6)/100)*200</f>
        <v>1752.3000000000002</v>
      </c>
      <c r="AW6" s="45">
        <f>C6-SUM((C6-D6)/100)*176.4</f>
        <v>1764.8434000000002</v>
      </c>
      <c r="AX6" s="44">
        <f>SUM(AW6+AY6)/2</f>
        <v>1768.7233500000002</v>
      </c>
      <c r="AY6" s="43">
        <f>C6-SUM((C6-D6)/100)*161.8</f>
        <v>1772.6033000000002</v>
      </c>
      <c r="AZ6" s="44">
        <f>SUM(BA6+AY6)/2</f>
        <v>1775.7391500000001</v>
      </c>
      <c r="BA6" s="45">
        <f>C6-SUM((C6-D6)/100)*150</f>
        <v>1778.875</v>
      </c>
      <c r="BB6" s="46">
        <f>C6-SUM((C6-D6)/100)*138.2</f>
        <v>1785.1467</v>
      </c>
      <c r="BC6" s="48">
        <f>C6-SUM((C6-D6)/100)*123.6</f>
        <v>1792.9066</v>
      </c>
      <c r="BD6" s="49" t="str">
        <f>A6</f>
        <v>BAJAJ-AUTO</v>
      </c>
      <c r="BE6" s="41">
        <f>(+C6+D6+E6)/3</f>
        <v>1838.2</v>
      </c>
      <c r="BF6" s="50">
        <f>SUM(E6)</f>
        <v>1850.55</v>
      </c>
      <c r="BG6" s="51">
        <f>SUM(H6)</f>
        <v>1813.55</v>
      </c>
      <c r="BH6" s="34">
        <f>SUM(E6-H6)</f>
        <v>37</v>
      </c>
      <c r="BI6" s="52">
        <f>SUM(M6/H6)*100</f>
        <v>2.0401974028838468</v>
      </c>
      <c r="BJ6" s="44">
        <f>SUM(BK6+BC6)/2</f>
        <v>1799.1783</v>
      </c>
      <c r="BK6" s="46">
        <f>SUM(D6)</f>
        <v>1805.45</v>
      </c>
      <c r="BL6" s="44">
        <f>SUM(BM6+BK6)/2</f>
        <v>1811.7217000000001</v>
      </c>
      <c r="BM6" s="48">
        <f>SUM((C6-D6)/100)*23.6+D6</f>
        <v>1817.9934000000001</v>
      </c>
      <c r="BN6" s="53">
        <f>SUM(BM6+BO6)/2</f>
        <v>1821.8733500000001</v>
      </c>
      <c r="BO6" s="46">
        <f>SUM((C6-D6)/100)*38.2+D6</f>
        <v>1825.7533000000001</v>
      </c>
      <c r="BP6" s="53">
        <f>SUM(BO6+BQ6)/2</f>
        <v>1828.88915</v>
      </c>
      <c r="BQ6" s="54">
        <f>SUM(C6+D6)/2</f>
        <v>1832.0250000000001</v>
      </c>
      <c r="BR6" s="44">
        <f>SUM(BS6+BQ6)/2</f>
        <v>1835.16085</v>
      </c>
      <c r="BS6" s="46">
        <f>SUM((C6-D6)/100)*61.8+D6</f>
        <v>1838.2966999999999</v>
      </c>
      <c r="BT6" s="44">
        <f>SUM(BS6+BU6)/2</f>
        <v>1842.1766499999999</v>
      </c>
      <c r="BU6" s="54">
        <f>SUM((C6-D6)/100)*76.4+D6</f>
        <v>1846.0565999999999</v>
      </c>
      <c r="BV6" s="44">
        <f>SUM(BW6+BU6)/2</f>
        <v>1852.3282999999999</v>
      </c>
      <c r="BW6" s="46">
        <f>SUM(C6)</f>
        <v>1858.6</v>
      </c>
      <c r="BX6" s="44">
        <f>SUM(BY6+BW6)/2</f>
        <v>1864.8716999999999</v>
      </c>
      <c r="BY6" s="48">
        <f>SUM((C6-D6)/100)*123.6+D6</f>
        <v>1871.1433999999999</v>
      </c>
      <c r="BZ6" s="46">
        <f>SUM((C6-D6)/100)*138.2+D6</f>
        <v>1878.9032999999999</v>
      </c>
      <c r="CA6" s="48">
        <f>SUM((C6-D6)/100)*150+D6</f>
        <v>1885.1749999999997</v>
      </c>
      <c r="CB6" s="44">
        <f>SUM(CC6+CA6)/2</f>
        <v>1888.3108499999998</v>
      </c>
      <c r="CC6" s="46">
        <f>SUM((C6-D6)/100)*161.8+D6</f>
        <v>1891.4466999999997</v>
      </c>
      <c r="CD6" s="44">
        <f>SUM(CC6+CE6)/2</f>
        <v>1895.3266499999997</v>
      </c>
      <c r="CE6" s="54">
        <f>SUM((C6-D6)/100)*176.4+D6</f>
        <v>1899.2065999999998</v>
      </c>
      <c r="CF6" s="43">
        <f>SUM((C6-D6)/100)*200+D6</f>
        <v>1911.7499999999998</v>
      </c>
      <c r="CG6" s="48">
        <f>SUM((C6-D6)/100)*223.6+D6</f>
        <v>1924.2933999999998</v>
      </c>
      <c r="CH6" s="46">
        <f>SUM((C6-D6)/100)*238.2+D6</f>
        <v>1932.0532999999998</v>
      </c>
      <c r="CI6" s="48">
        <f>SUM((C6-D6)/100)*250+D6</f>
        <v>1938.3249999999998</v>
      </c>
      <c r="CJ6" s="44">
        <f>SUM(CK6+CI6)/2</f>
        <v>1941.4608499999997</v>
      </c>
      <c r="CK6" s="43">
        <f>SUM((C6-D6)/100)*261.8+D6</f>
        <v>1944.5966999999996</v>
      </c>
      <c r="CL6" s="47" t="str">
        <f>A6</f>
        <v>BAJAJ-AUTO</v>
      </c>
      <c r="CM6" s="44">
        <f>SUM(CN6+CK6)/2</f>
        <v>1948.4766499999996</v>
      </c>
      <c r="CN6" s="48">
        <f>SUM((C6-D6)/100)*276.4+D6</f>
        <v>1952.3565999999996</v>
      </c>
      <c r="CO6" s="43">
        <f>SUM((C6-D6)/100)*300+D6</f>
        <v>1964.8999999999996</v>
      </c>
      <c r="CP6" s="48">
        <f>SUM((C6-D6)/100)*323.6+D6</f>
        <v>1977.4433999999997</v>
      </c>
      <c r="CQ6" s="46">
        <f>SUM((C6-D6)/100)*338.2+D6</f>
        <v>1985.2032999999997</v>
      </c>
      <c r="CR6" s="48">
        <f>SUM((C6-D6)/100)*350+D6</f>
        <v>1991.4749999999995</v>
      </c>
      <c r="CS6" s="44">
        <f>SUM(CT6+CR6)/2</f>
        <v>1994.6108499999996</v>
      </c>
      <c r="CT6" s="43">
        <f>SUM((C6-D6)/100)*361.8+D6</f>
        <v>1997.7466999999995</v>
      </c>
      <c r="CU6" s="44">
        <f>SUM(CT6+CV6)/2</f>
        <v>2001.6266499999995</v>
      </c>
      <c r="CV6" s="48">
        <f>SUM((C6-D6)/100)*376.4+D6</f>
        <v>2005.5065999999995</v>
      </c>
      <c r="CW6" s="43">
        <f>SUM((C6-D6)/100)*400+D6</f>
        <v>2018.0499999999995</v>
      </c>
      <c r="CX6" s="48">
        <f>SUM((C6-D6)/100)*423.6+D6</f>
        <v>2030.5933999999995</v>
      </c>
      <c r="CY6" s="46">
        <f>SUM((C6-D6)/100)*438.2+D6</f>
        <v>2038.3532999999995</v>
      </c>
      <c r="CZ6" s="48">
        <f>SUM((C6-D6)/100)*450+D6</f>
        <v>2044.6249999999995</v>
      </c>
      <c r="DA6" s="44">
        <f>SUM(DB6+CZ6)/2</f>
        <v>2047.7608499999994</v>
      </c>
      <c r="DB6" s="43">
        <f>SUM((C6-D6)/100)*461.8+D6</f>
        <v>2050.8966999999993</v>
      </c>
      <c r="DC6" s="44">
        <f>SUM(DB6+DD6)/2</f>
        <v>2054.7766499999993</v>
      </c>
      <c r="DD6" s="48">
        <f>SUM((C6-D6)/100)*476.4+D6</f>
        <v>2058.6565999999993</v>
      </c>
    </row>
    <row r="7" spans="1:108" x14ac:dyDescent="0.25">
      <c r="A7" s="66" t="s">
        <v>76</v>
      </c>
      <c r="B7" s="64">
        <v>742</v>
      </c>
      <c r="C7" s="64">
        <v>744.25</v>
      </c>
      <c r="D7" s="64">
        <v>725.65</v>
      </c>
      <c r="E7" s="64">
        <v>728.65</v>
      </c>
      <c r="F7" s="64">
        <v>728.65</v>
      </c>
      <c r="G7" s="64"/>
      <c r="H7" s="64">
        <v>735.6</v>
      </c>
      <c r="I7" s="64">
        <v>592007</v>
      </c>
      <c r="J7" s="64">
        <v>433332345.39999998</v>
      </c>
      <c r="K7" s="65">
        <v>41232</v>
      </c>
      <c r="L7" s="64">
        <v>19200</v>
      </c>
      <c r="M7" s="34">
        <f>SUM(E7-H7)</f>
        <v>-6.9500000000000455</v>
      </c>
      <c r="N7" s="35">
        <f>SUM(M7/H7)*100</f>
        <v>-0.94480696030451949</v>
      </c>
      <c r="O7" s="36">
        <f>(+C7+D7+E7)/3</f>
        <v>732.85</v>
      </c>
      <c r="P7" s="37" t="b">
        <f>AND($E7&gt;$O7)</f>
        <v>0</v>
      </c>
      <c r="Q7" s="38">
        <f>SUM(C7-D7)</f>
        <v>18.600000000000023</v>
      </c>
      <c r="R7" s="39">
        <f>SUM(Q7/E7)*100</f>
        <v>2.5526658889727614</v>
      </c>
      <c r="S7" s="10">
        <f>SUM(C7-E7)*100/E7</f>
        <v>2.1409455842997356</v>
      </c>
      <c r="T7" s="10">
        <f>SUM(C7-H7)*100/H7</f>
        <v>1.1759108210984199</v>
      </c>
      <c r="U7" s="40">
        <f>SUM(E7-D7)*100/E7</f>
        <v>0.41172030467302545</v>
      </c>
      <c r="V7" s="40">
        <f>SUM(H7-D7)*100/H7</f>
        <v>1.3526373028820071</v>
      </c>
      <c r="W7" s="41">
        <f>(+C7+D7+E7)/3</f>
        <v>732.85</v>
      </c>
      <c r="X7" s="37" t="b">
        <f>AND($E7&gt;$W7)</f>
        <v>0</v>
      </c>
      <c r="Y7" s="42" t="str">
        <f>A7</f>
        <v>BANKBARODA</v>
      </c>
      <c r="Z7" s="43">
        <f>C7-SUM((C7-D7)/100)*461.8</f>
        <v>658.35519999999985</v>
      </c>
      <c r="AA7" s="44">
        <f>SUM(Z7+AB7)/2</f>
        <v>659.45259999999985</v>
      </c>
      <c r="AB7" s="45">
        <f>C7-SUM((C7-D7)/100)*450</f>
        <v>660.55</v>
      </c>
      <c r="AC7" s="46">
        <f>C7-SUM((C7-D7)/100)*438.2</f>
        <v>662.74479999999994</v>
      </c>
      <c r="AD7" s="45">
        <f>C7-SUM((C7-D7)/100)*423.6</f>
        <v>665.46039999999994</v>
      </c>
      <c r="AE7" s="43">
        <f>C7-SUM((C7-D7)/100)*400</f>
        <v>669.84999999999991</v>
      </c>
      <c r="AF7" s="45">
        <f>C7-SUM((C7-D7)/100)*376.4</f>
        <v>674.23959999999988</v>
      </c>
      <c r="AG7" s="44">
        <f>SUM(AH7+AF7)/2</f>
        <v>675.59739999999988</v>
      </c>
      <c r="AH7" s="43">
        <f>C7-SUM((C7-D7)/100)*361.8</f>
        <v>676.95519999999988</v>
      </c>
      <c r="AI7" s="44">
        <f>SUM(AK7+AH7)/2</f>
        <v>678.05259999999987</v>
      </c>
      <c r="AJ7" s="47" t="str">
        <f>A7</f>
        <v>BANKBARODA</v>
      </c>
      <c r="AK7" s="45">
        <f>C7-SUM((C7-D7)/100)*350</f>
        <v>679.14999999999986</v>
      </c>
      <c r="AL7" s="46">
        <f>C7-SUM((C7-D7)/100)*338.2</f>
        <v>681.34479999999996</v>
      </c>
      <c r="AM7" s="45">
        <f>C7-SUM((C7-D7)/100)*323.6</f>
        <v>684.06039999999996</v>
      </c>
      <c r="AN7" s="43">
        <f>C7-SUM((C7-D7)/100)*300</f>
        <v>688.44999999999993</v>
      </c>
      <c r="AO7" s="45">
        <f>C7-SUM((C7-D7)/100)*276.4</f>
        <v>692.8395999999999</v>
      </c>
      <c r="AP7" s="44">
        <f>SUM(AO7+AQ7)/2</f>
        <v>694.1973999999999</v>
      </c>
      <c r="AQ7" s="43">
        <f>C7-SUM((C7-D7)/100)*261.8</f>
        <v>695.5551999999999</v>
      </c>
      <c r="AR7" s="44">
        <f>SUM(AS7+AQ7)/2</f>
        <v>696.65259999999989</v>
      </c>
      <c r="AS7" s="45">
        <f>C7-SUM((C7-D7)/100)*250</f>
        <v>697.75</v>
      </c>
      <c r="AT7" s="46">
        <f>C7-SUM((C7-D7)/100)*238.2</f>
        <v>699.94479999999999</v>
      </c>
      <c r="AU7" s="45">
        <f>C7-SUM((C7-D7)/100)*223.6</f>
        <v>702.66039999999998</v>
      </c>
      <c r="AV7" s="43">
        <f>C7-SUM((C7-D7)/100)*200</f>
        <v>707.05</v>
      </c>
      <c r="AW7" s="45">
        <f>C7-SUM((C7-D7)/100)*176.4</f>
        <v>711.43959999999993</v>
      </c>
      <c r="AX7" s="44">
        <f>SUM(AW7+AY7)/2</f>
        <v>712.79739999999993</v>
      </c>
      <c r="AY7" s="43">
        <f>C7-SUM((C7-D7)/100)*161.8</f>
        <v>714.15519999999992</v>
      </c>
      <c r="AZ7" s="44">
        <f>SUM(BA7+AY7)/2</f>
        <v>715.25259999999992</v>
      </c>
      <c r="BA7" s="45">
        <f>C7-SUM((C7-D7)/100)*150</f>
        <v>716.34999999999991</v>
      </c>
      <c r="BB7" s="46">
        <f>C7-SUM((C7-D7)/100)*138.2</f>
        <v>718.54480000000001</v>
      </c>
      <c r="BC7" s="48">
        <f>C7-SUM((C7-D7)/100)*123.6</f>
        <v>721.2604</v>
      </c>
      <c r="BD7" s="49" t="str">
        <f>A7</f>
        <v>BANKBARODA</v>
      </c>
      <c r="BE7" s="41">
        <f>(+C7+D7+E7)/3</f>
        <v>732.85</v>
      </c>
      <c r="BF7" s="50">
        <f>SUM(E7)</f>
        <v>728.65</v>
      </c>
      <c r="BG7" s="51">
        <f>SUM(H7)</f>
        <v>735.6</v>
      </c>
      <c r="BH7" s="34">
        <f>SUM(E7-H7)</f>
        <v>-6.9500000000000455</v>
      </c>
      <c r="BI7" s="52">
        <f>SUM(M7/H7)*100</f>
        <v>-0.94480696030451949</v>
      </c>
      <c r="BJ7" s="44">
        <f>SUM(BK7+BC7)/2</f>
        <v>723.45519999999999</v>
      </c>
      <c r="BK7" s="46">
        <f>SUM(D7)</f>
        <v>725.65</v>
      </c>
      <c r="BL7" s="44">
        <f>SUM(BM7+BK7)/2</f>
        <v>727.84479999999996</v>
      </c>
      <c r="BM7" s="48">
        <f>SUM((C7-D7)/100)*23.6+D7</f>
        <v>730.03959999999995</v>
      </c>
      <c r="BN7" s="53">
        <f>SUM(BM7+BO7)/2</f>
        <v>731.39739999999995</v>
      </c>
      <c r="BO7" s="46">
        <f>SUM((C7-D7)/100)*38.2+D7</f>
        <v>732.75519999999995</v>
      </c>
      <c r="BP7" s="53">
        <f>SUM(BO7+BQ7)/2</f>
        <v>733.85259999999994</v>
      </c>
      <c r="BQ7" s="54">
        <f>SUM(C7+D7)/2</f>
        <v>734.95</v>
      </c>
      <c r="BR7" s="44">
        <f>SUM(BS7+BQ7)/2</f>
        <v>736.04740000000004</v>
      </c>
      <c r="BS7" s="46">
        <f>SUM((C7-D7)/100)*61.8+D7</f>
        <v>737.14480000000003</v>
      </c>
      <c r="BT7" s="44">
        <f>SUM(BS7+BU7)/2</f>
        <v>738.50260000000003</v>
      </c>
      <c r="BU7" s="54">
        <f>SUM((C7-D7)/100)*76.4+D7</f>
        <v>739.86040000000003</v>
      </c>
      <c r="BV7" s="44">
        <f>SUM(BW7+BU7)/2</f>
        <v>742.05520000000001</v>
      </c>
      <c r="BW7" s="46">
        <f>SUM(C7)</f>
        <v>744.25</v>
      </c>
      <c r="BX7" s="44">
        <f>SUM(BY7+BW7)/2</f>
        <v>746.44479999999999</v>
      </c>
      <c r="BY7" s="48">
        <f>SUM((C7-D7)/100)*123.6+D7</f>
        <v>748.63959999999997</v>
      </c>
      <c r="BZ7" s="46">
        <f>SUM((C7-D7)/100)*138.2+D7</f>
        <v>751.35519999999997</v>
      </c>
      <c r="CA7" s="48">
        <f>SUM((C7-D7)/100)*150+D7</f>
        <v>753.55</v>
      </c>
      <c r="CB7" s="44">
        <f>SUM(CC7+CA7)/2</f>
        <v>754.64740000000006</v>
      </c>
      <c r="CC7" s="46">
        <f>SUM((C7-D7)/100)*161.8+D7</f>
        <v>755.74480000000005</v>
      </c>
      <c r="CD7" s="44">
        <f>SUM(CC7+CE7)/2</f>
        <v>757.10260000000005</v>
      </c>
      <c r="CE7" s="54">
        <f>SUM((C7-D7)/100)*176.4+D7</f>
        <v>758.46040000000005</v>
      </c>
      <c r="CF7" s="43">
        <f>SUM((C7-D7)/100)*200+D7</f>
        <v>762.85</v>
      </c>
      <c r="CG7" s="48">
        <f>SUM((C7-D7)/100)*223.6+D7</f>
        <v>767.2396</v>
      </c>
      <c r="CH7" s="46">
        <f>SUM((C7-D7)/100)*238.2+D7</f>
        <v>769.95519999999999</v>
      </c>
      <c r="CI7" s="48">
        <f>SUM((C7-D7)/100)*250+D7</f>
        <v>772.15000000000009</v>
      </c>
      <c r="CJ7" s="44">
        <f>SUM(CK7+CI7)/2</f>
        <v>773.24740000000008</v>
      </c>
      <c r="CK7" s="43">
        <f>SUM((C7-D7)/100)*261.8+D7</f>
        <v>774.34480000000008</v>
      </c>
      <c r="CL7" s="47" t="str">
        <f>A7</f>
        <v>BANKBARODA</v>
      </c>
      <c r="CM7" s="44">
        <f>SUM(CN7+CK7)/2</f>
        <v>775.70260000000007</v>
      </c>
      <c r="CN7" s="48">
        <f>SUM((C7-D7)/100)*276.4+D7</f>
        <v>777.06040000000007</v>
      </c>
      <c r="CO7" s="43">
        <f>SUM((C7-D7)/100)*300+D7</f>
        <v>781.45</v>
      </c>
      <c r="CP7" s="48">
        <f>SUM((C7-D7)/100)*323.6+D7</f>
        <v>785.83960000000002</v>
      </c>
      <c r="CQ7" s="46">
        <f>SUM((C7-D7)/100)*338.2+D7</f>
        <v>788.55520000000001</v>
      </c>
      <c r="CR7" s="48">
        <f>SUM((C7-D7)/100)*350+D7</f>
        <v>790.75</v>
      </c>
      <c r="CS7" s="44">
        <f>SUM(CT7+CR7)/2</f>
        <v>791.84740000000011</v>
      </c>
      <c r="CT7" s="43">
        <f>SUM((C7-D7)/100)*361.8+D7</f>
        <v>792.9448000000001</v>
      </c>
      <c r="CU7" s="44">
        <f>SUM(CT7+CV7)/2</f>
        <v>794.3026000000001</v>
      </c>
      <c r="CV7" s="48">
        <f>SUM((C7-D7)/100)*376.4+D7</f>
        <v>795.6604000000001</v>
      </c>
      <c r="CW7" s="43">
        <f>SUM((C7-D7)/100)*400+D7</f>
        <v>800.05000000000007</v>
      </c>
      <c r="CX7" s="48">
        <f>SUM((C7-D7)/100)*423.6+D7</f>
        <v>804.43960000000004</v>
      </c>
      <c r="CY7" s="46">
        <f>SUM((C7-D7)/100)*438.2+D7</f>
        <v>807.15520000000004</v>
      </c>
      <c r="CZ7" s="48">
        <f>SUM((C7-D7)/100)*450+D7</f>
        <v>809.35000000000014</v>
      </c>
      <c r="DA7" s="44">
        <f>SUM(DB7+CZ7)/2</f>
        <v>810.44740000000013</v>
      </c>
      <c r="DB7" s="43">
        <f>SUM((C7-D7)/100)*461.8+D7</f>
        <v>811.54480000000012</v>
      </c>
      <c r="DC7" s="44">
        <f>SUM(DB7+DD7)/2</f>
        <v>812.90260000000012</v>
      </c>
      <c r="DD7" s="48">
        <f>SUM((C7-D7)/100)*476.4+D7</f>
        <v>814.26040000000012</v>
      </c>
    </row>
    <row r="8" spans="1:108" x14ac:dyDescent="0.25">
      <c r="A8" s="66" t="s">
        <v>77</v>
      </c>
      <c r="B8" s="64">
        <v>303.7</v>
      </c>
      <c r="C8" s="64">
        <v>311</v>
      </c>
      <c r="D8" s="64">
        <v>303.55</v>
      </c>
      <c r="E8" s="64">
        <v>309.5</v>
      </c>
      <c r="F8" s="64">
        <v>309.5</v>
      </c>
      <c r="G8" s="64"/>
      <c r="H8" s="64">
        <v>301.39999999999998</v>
      </c>
      <c r="I8" s="64">
        <v>8406635</v>
      </c>
      <c r="J8" s="64">
        <v>2597227685.9499998</v>
      </c>
      <c r="K8" s="65">
        <v>41232</v>
      </c>
      <c r="L8" s="64">
        <v>113139</v>
      </c>
      <c r="M8" s="34">
        <f>SUM(E8-H8)</f>
        <v>8.1000000000000227</v>
      </c>
      <c r="N8" s="35">
        <f>SUM(M8/H8)*100</f>
        <v>2.6874585268745932</v>
      </c>
      <c r="O8" s="36">
        <f>(+C8+D8+E8)/3</f>
        <v>308.01666666666665</v>
      </c>
      <c r="P8" s="37" t="b">
        <f>AND($E8&gt;$O8)</f>
        <v>1</v>
      </c>
      <c r="Q8" s="38">
        <f>SUM(C8-D8)</f>
        <v>7.4499999999999886</v>
      </c>
      <c r="R8" s="39">
        <f>SUM(Q8/E8)*100</f>
        <v>2.4071082390953116</v>
      </c>
      <c r="S8" s="10">
        <f>SUM(C8-E8)*100/E8</f>
        <v>0.48465266558966075</v>
      </c>
      <c r="T8" s="10">
        <f>SUM(C8-H8)*100/H8</f>
        <v>3.1851360318513682</v>
      </c>
      <c r="U8" s="40">
        <f>SUM(E8-D8)*100/E8</f>
        <v>1.9224555735056506</v>
      </c>
      <c r="V8" s="40">
        <f>SUM(H8-D8)*100/H8</f>
        <v>-0.71333775713338898</v>
      </c>
      <c r="W8" s="41">
        <f>(+C8+D8+E8)/3</f>
        <v>308.01666666666665</v>
      </c>
      <c r="X8" s="37" t="b">
        <f>AND($E8&gt;$W8)</f>
        <v>1</v>
      </c>
      <c r="Y8" s="42" t="str">
        <f>A8</f>
        <v>BHARTIARTL</v>
      </c>
      <c r="Z8" s="43">
        <f>C8-SUM((C8-D8)/100)*461.8</f>
        <v>276.59590000000003</v>
      </c>
      <c r="AA8" s="44">
        <f>SUM(Z8+AB8)/2</f>
        <v>277.03545000000003</v>
      </c>
      <c r="AB8" s="45">
        <f>C8-SUM((C8-D8)/100)*450</f>
        <v>277.47500000000002</v>
      </c>
      <c r="AC8" s="46">
        <f>C8-SUM((C8-D8)/100)*438.2</f>
        <v>278.35410000000007</v>
      </c>
      <c r="AD8" s="45">
        <f>C8-SUM((C8-D8)/100)*423.6</f>
        <v>279.44180000000006</v>
      </c>
      <c r="AE8" s="43">
        <f>C8-SUM((C8-D8)/100)*400</f>
        <v>281.20000000000005</v>
      </c>
      <c r="AF8" s="45">
        <f>C8-SUM((C8-D8)/100)*376.4</f>
        <v>282.95820000000003</v>
      </c>
      <c r="AG8" s="44">
        <f>SUM(AH8+AF8)/2</f>
        <v>283.50205000000005</v>
      </c>
      <c r="AH8" s="43">
        <f>C8-SUM((C8-D8)/100)*361.8</f>
        <v>284.04590000000002</v>
      </c>
      <c r="AI8" s="44">
        <f>SUM(AK8+AH8)/2</f>
        <v>284.48545000000001</v>
      </c>
      <c r="AJ8" s="47" t="str">
        <f>A8</f>
        <v>BHARTIARTL</v>
      </c>
      <c r="AK8" s="45">
        <f>C8-SUM((C8-D8)/100)*350</f>
        <v>284.92500000000007</v>
      </c>
      <c r="AL8" s="46">
        <f>C8-SUM((C8-D8)/100)*338.2</f>
        <v>285.80410000000006</v>
      </c>
      <c r="AM8" s="45">
        <f>C8-SUM((C8-D8)/100)*323.6</f>
        <v>286.89180000000005</v>
      </c>
      <c r="AN8" s="43">
        <f>C8-SUM((C8-D8)/100)*300</f>
        <v>288.65000000000003</v>
      </c>
      <c r="AO8" s="45">
        <f>C8-SUM((C8-D8)/100)*276.4</f>
        <v>290.40820000000002</v>
      </c>
      <c r="AP8" s="44">
        <f>SUM(AO8+AQ8)/2</f>
        <v>290.95204999999999</v>
      </c>
      <c r="AQ8" s="43">
        <f>C8-SUM((C8-D8)/100)*261.8</f>
        <v>291.49590000000001</v>
      </c>
      <c r="AR8" s="44">
        <f>SUM(AS8+AQ8)/2</f>
        <v>291.93545</v>
      </c>
      <c r="AS8" s="45">
        <f>C8-SUM((C8-D8)/100)*250</f>
        <v>292.375</v>
      </c>
      <c r="AT8" s="46">
        <f>C8-SUM((C8-D8)/100)*238.2</f>
        <v>293.25410000000005</v>
      </c>
      <c r="AU8" s="45">
        <f>C8-SUM((C8-D8)/100)*223.6</f>
        <v>294.34180000000003</v>
      </c>
      <c r="AV8" s="43">
        <f>C8-SUM((C8-D8)/100)*200</f>
        <v>296.10000000000002</v>
      </c>
      <c r="AW8" s="45">
        <f>C8-SUM((C8-D8)/100)*176.4</f>
        <v>297.85820000000001</v>
      </c>
      <c r="AX8" s="44">
        <f>SUM(AW8+AY8)/2</f>
        <v>298.40205000000003</v>
      </c>
      <c r="AY8" s="43">
        <f>C8-SUM((C8-D8)/100)*161.8</f>
        <v>298.94589999999999</v>
      </c>
      <c r="AZ8" s="44">
        <f>SUM(BA8+AY8)/2</f>
        <v>299.38544999999999</v>
      </c>
      <c r="BA8" s="45">
        <f>C8-SUM((C8-D8)/100)*150</f>
        <v>299.82500000000005</v>
      </c>
      <c r="BB8" s="46">
        <f>C8-SUM((C8-D8)/100)*138.2</f>
        <v>300.70410000000004</v>
      </c>
      <c r="BC8" s="48">
        <f>C8-SUM((C8-D8)/100)*123.6</f>
        <v>301.79180000000002</v>
      </c>
      <c r="BD8" s="49" t="str">
        <f>A8</f>
        <v>BHARTIARTL</v>
      </c>
      <c r="BE8" s="41">
        <f>(+C8+D8+E8)/3</f>
        <v>308.01666666666665</v>
      </c>
      <c r="BF8" s="50">
        <f>SUM(E8)</f>
        <v>309.5</v>
      </c>
      <c r="BG8" s="51">
        <f>SUM(H8)</f>
        <v>301.39999999999998</v>
      </c>
      <c r="BH8" s="34">
        <f>SUM(E8-H8)</f>
        <v>8.1000000000000227</v>
      </c>
      <c r="BI8" s="52">
        <f>SUM(M8/H8)*100</f>
        <v>2.6874585268745932</v>
      </c>
      <c r="BJ8" s="44">
        <f>SUM(BK8+BC8)/2</f>
        <v>302.67090000000002</v>
      </c>
      <c r="BK8" s="46">
        <f>SUM(D8)</f>
        <v>303.55</v>
      </c>
      <c r="BL8" s="44">
        <f>SUM(BM8+BK8)/2</f>
        <v>304.42910000000001</v>
      </c>
      <c r="BM8" s="48">
        <f>SUM((C8-D8)/100)*23.6+D8</f>
        <v>305.3082</v>
      </c>
      <c r="BN8" s="53">
        <f>SUM(BM8+BO8)/2</f>
        <v>305.85204999999996</v>
      </c>
      <c r="BO8" s="46">
        <f>SUM((C8-D8)/100)*38.2+D8</f>
        <v>306.39589999999998</v>
      </c>
      <c r="BP8" s="53">
        <f>SUM(BO8+BQ8)/2</f>
        <v>306.83544999999998</v>
      </c>
      <c r="BQ8" s="54">
        <f>SUM(C8+D8)/2</f>
        <v>307.27499999999998</v>
      </c>
      <c r="BR8" s="44">
        <f>SUM(BS8+BQ8)/2</f>
        <v>307.71455000000003</v>
      </c>
      <c r="BS8" s="46">
        <f>SUM((C8-D8)/100)*61.8+D8</f>
        <v>308.15410000000003</v>
      </c>
      <c r="BT8" s="44">
        <f>SUM(BS8+BU8)/2</f>
        <v>308.69794999999999</v>
      </c>
      <c r="BU8" s="54">
        <f>SUM((C8-D8)/100)*76.4+D8</f>
        <v>309.24180000000001</v>
      </c>
      <c r="BV8" s="44">
        <f>SUM(BW8+BU8)/2</f>
        <v>310.12090000000001</v>
      </c>
      <c r="BW8" s="46">
        <f>SUM(C8)</f>
        <v>311</v>
      </c>
      <c r="BX8" s="44">
        <f>SUM(BY8+BW8)/2</f>
        <v>311.87909999999999</v>
      </c>
      <c r="BY8" s="48">
        <f>SUM((C8-D8)/100)*123.6+D8</f>
        <v>312.75819999999999</v>
      </c>
      <c r="BZ8" s="46">
        <f>SUM((C8-D8)/100)*138.2+D8</f>
        <v>313.84589999999997</v>
      </c>
      <c r="CA8" s="48">
        <f>SUM((C8-D8)/100)*150+D8</f>
        <v>314.72500000000002</v>
      </c>
      <c r="CB8" s="44">
        <f>SUM(CC8+CA8)/2</f>
        <v>315.16455000000002</v>
      </c>
      <c r="CC8" s="46">
        <f>SUM((C8-D8)/100)*161.8+D8</f>
        <v>315.60410000000002</v>
      </c>
      <c r="CD8" s="44">
        <f>SUM(CC8+CE8)/2</f>
        <v>316.14795000000004</v>
      </c>
      <c r="CE8" s="54">
        <f>SUM((C8-D8)/100)*176.4+D8</f>
        <v>316.6918</v>
      </c>
      <c r="CF8" s="43">
        <f>SUM((C8-D8)/100)*200+D8</f>
        <v>318.45</v>
      </c>
      <c r="CG8" s="48">
        <f>SUM((C8-D8)/100)*223.6+D8</f>
        <v>320.20819999999998</v>
      </c>
      <c r="CH8" s="46">
        <f>SUM((C8-D8)/100)*238.2+D8</f>
        <v>321.29589999999996</v>
      </c>
      <c r="CI8" s="48">
        <f>SUM((C8-D8)/100)*250+D8</f>
        <v>322.17499999999995</v>
      </c>
      <c r="CJ8" s="44">
        <f>SUM(CK8+CI8)/2</f>
        <v>322.61455000000001</v>
      </c>
      <c r="CK8" s="43">
        <f>SUM((C8-D8)/100)*261.8+D8</f>
        <v>323.05410000000001</v>
      </c>
      <c r="CL8" s="47" t="str">
        <f>A8</f>
        <v>BHARTIARTL</v>
      </c>
      <c r="CM8" s="44">
        <f>SUM(CN8+CK8)/2</f>
        <v>323.59794999999997</v>
      </c>
      <c r="CN8" s="48">
        <f>SUM((C8-D8)/100)*276.4+D8</f>
        <v>324.14179999999999</v>
      </c>
      <c r="CO8" s="43">
        <f>SUM((C8-D8)/100)*300+D8</f>
        <v>325.89999999999998</v>
      </c>
      <c r="CP8" s="48">
        <f>SUM((C8-D8)/100)*323.6+D8</f>
        <v>327.65819999999997</v>
      </c>
      <c r="CQ8" s="46">
        <f>SUM((C8-D8)/100)*338.2+D8</f>
        <v>328.74589999999995</v>
      </c>
      <c r="CR8" s="48">
        <f>SUM((C8-D8)/100)*350+D8</f>
        <v>329.625</v>
      </c>
      <c r="CS8" s="44">
        <f>SUM(CT8+CR8)/2</f>
        <v>330.06455</v>
      </c>
      <c r="CT8" s="43">
        <f>SUM((C8-D8)/100)*361.8+D8</f>
        <v>330.50409999999999</v>
      </c>
      <c r="CU8" s="44">
        <f>SUM(CT8+CV8)/2</f>
        <v>331.04795000000001</v>
      </c>
      <c r="CV8" s="48">
        <f>SUM((C8-D8)/100)*376.4+D8</f>
        <v>331.59179999999998</v>
      </c>
      <c r="CW8" s="43">
        <f>SUM((C8-D8)/100)*400+D8</f>
        <v>333.34999999999997</v>
      </c>
      <c r="CX8" s="48">
        <f>SUM((C8-D8)/100)*423.6+D8</f>
        <v>335.10819999999995</v>
      </c>
      <c r="CY8" s="46">
        <f>SUM((C8-D8)/100)*438.2+D8</f>
        <v>336.19589999999994</v>
      </c>
      <c r="CZ8" s="48">
        <f>SUM((C8-D8)/100)*450+D8</f>
        <v>337.07499999999993</v>
      </c>
      <c r="DA8" s="44">
        <f>SUM(DB8+CZ8)/2</f>
        <v>337.51454999999999</v>
      </c>
      <c r="DB8" s="43">
        <f>SUM((C8-D8)/100)*461.8+D8</f>
        <v>337.95409999999998</v>
      </c>
      <c r="DC8" s="44">
        <f>SUM(DB8+DD8)/2</f>
        <v>338.49794999999995</v>
      </c>
      <c r="DD8" s="48">
        <f>SUM((C8-D8)/100)*476.4+D8</f>
        <v>339.04179999999997</v>
      </c>
    </row>
    <row r="9" spans="1:108" x14ac:dyDescent="0.25">
      <c r="A9" s="66" t="s">
        <v>78</v>
      </c>
      <c r="B9" s="64">
        <v>231</v>
      </c>
      <c r="C9" s="64">
        <v>232.8</v>
      </c>
      <c r="D9" s="64">
        <v>228</v>
      </c>
      <c r="E9" s="64">
        <v>229.15</v>
      </c>
      <c r="F9" s="64">
        <v>229.15</v>
      </c>
      <c r="G9" s="64"/>
      <c r="H9" s="64">
        <v>230.3</v>
      </c>
      <c r="I9" s="64">
        <v>1891128</v>
      </c>
      <c r="J9" s="64">
        <v>434884445.44999999</v>
      </c>
      <c r="K9" s="65">
        <v>41232</v>
      </c>
      <c r="L9" s="64">
        <v>47275</v>
      </c>
      <c r="M9" s="34">
        <f>SUM(E9-H9)</f>
        <v>-1.1500000000000057</v>
      </c>
      <c r="N9" s="35">
        <f>SUM(M9/H9)*100</f>
        <v>-0.49934867564047142</v>
      </c>
      <c r="O9" s="36">
        <f>(+C9+D9+E9)/3</f>
        <v>229.98333333333335</v>
      </c>
      <c r="P9" s="37" t="b">
        <f>AND($E9&gt;$O9)</f>
        <v>0</v>
      </c>
      <c r="Q9" s="38">
        <f>SUM(C9-D9)</f>
        <v>4.8000000000000114</v>
      </c>
      <c r="R9" s="39">
        <f>SUM(Q9/E9)*100</f>
        <v>2.0946977962033655</v>
      </c>
      <c r="S9" s="10">
        <f>SUM(C9-E9)*100/E9</f>
        <v>1.5928431158629743</v>
      </c>
      <c r="T9" s="10">
        <f>SUM(C9-H9)*100/H9</f>
        <v>1.0855405992184106</v>
      </c>
      <c r="U9" s="40">
        <f>SUM(E9-D9)*100/E9</f>
        <v>0.50185468034039082</v>
      </c>
      <c r="V9" s="40">
        <f>SUM(H9-D9)*100/H9</f>
        <v>0.99869735128094284</v>
      </c>
      <c r="W9" s="41">
        <f>(+C9+D9+E9)/3</f>
        <v>229.98333333333335</v>
      </c>
      <c r="X9" s="37" t="b">
        <f>AND($E9&gt;$W9)</f>
        <v>0</v>
      </c>
      <c r="Y9" s="42" t="str">
        <f>A9</f>
        <v>BHEL</v>
      </c>
      <c r="Z9" s="43">
        <f>C9-SUM((C9-D9)/100)*461.8</f>
        <v>210.63359999999994</v>
      </c>
      <c r="AA9" s="44">
        <f>SUM(Z9+AB9)/2</f>
        <v>210.91679999999997</v>
      </c>
      <c r="AB9" s="45">
        <f>C9-SUM((C9-D9)/100)*450</f>
        <v>211.19999999999996</v>
      </c>
      <c r="AC9" s="46">
        <f>C9-SUM((C9-D9)/100)*438.2</f>
        <v>211.76639999999998</v>
      </c>
      <c r="AD9" s="45">
        <f>C9-SUM((C9-D9)/100)*423.6</f>
        <v>212.46719999999996</v>
      </c>
      <c r="AE9" s="43">
        <f>C9-SUM((C9-D9)/100)*400</f>
        <v>213.59999999999997</v>
      </c>
      <c r="AF9" s="45">
        <f>C9-SUM((C9-D9)/100)*376.4</f>
        <v>214.73279999999997</v>
      </c>
      <c r="AG9" s="44">
        <f>SUM(AH9+AF9)/2</f>
        <v>215.08319999999998</v>
      </c>
      <c r="AH9" s="43">
        <f>C9-SUM((C9-D9)/100)*361.8</f>
        <v>215.43359999999996</v>
      </c>
      <c r="AI9" s="44">
        <f>SUM(AK9+AH9)/2</f>
        <v>215.71679999999998</v>
      </c>
      <c r="AJ9" s="47" t="str">
        <f>A9</f>
        <v>BHEL</v>
      </c>
      <c r="AK9" s="45">
        <f>C9-SUM((C9-D9)/100)*350</f>
        <v>215.99999999999997</v>
      </c>
      <c r="AL9" s="46">
        <f>C9-SUM((C9-D9)/100)*338.2</f>
        <v>216.56639999999999</v>
      </c>
      <c r="AM9" s="45">
        <f>C9-SUM((C9-D9)/100)*323.6</f>
        <v>217.26719999999997</v>
      </c>
      <c r="AN9" s="43">
        <f>C9-SUM((C9-D9)/100)*300</f>
        <v>218.39999999999998</v>
      </c>
      <c r="AO9" s="45">
        <f>C9-SUM((C9-D9)/100)*276.4</f>
        <v>219.53279999999998</v>
      </c>
      <c r="AP9" s="44">
        <f>SUM(AO9+AQ9)/2</f>
        <v>219.88319999999999</v>
      </c>
      <c r="AQ9" s="43">
        <f>C9-SUM((C9-D9)/100)*261.8</f>
        <v>220.23359999999997</v>
      </c>
      <c r="AR9" s="44">
        <f>SUM(AS9+AQ9)/2</f>
        <v>220.51679999999999</v>
      </c>
      <c r="AS9" s="45">
        <f>C9-SUM((C9-D9)/100)*250</f>
        <v>220.79999999999998</v>
      </c>
      <c r="AT9" s="46">
        <f>C9-SUM((C9-D9)/100)*238.2</f>
        <v>221.3664</v>
      </c>
      <c r="AU9" s="45">
        <f>C9-SUM((C9-D9)/100)*223.6</f>
        <v>222.06719999999999</v>
      </c>
      <c r="AV9" s="43">
        <f>C9-SUM((C9-D9)/100)*200</f>
        <v>223.2</v>
      </c>
      <c r="AW9" s="45">
        <f>C9-SUM((C9-D9)/100)*176.4</f>
        <v>224.33279999999999</v>
      </c>
      <c r="AX9" s="44">
        <f>SUM(AW9+AY9)/2</f>
        <v>224.6832</v>
      </c>
      <c r="AY9" s="43">
        <f>C9-SUM((C9-D9)/100)*161.8</f>
        <v>225.03359999999998</v>
      </c>
      <c r="AZ9" s="44">
        <f>SUM(BA9+AY9)/2</f>
        <v>225.3168</v>
      </c>
      <c r="BA9" s="45">
        <f>C9-SUM((C9-D9)/100)*150</f>
        <v>225.6</v>
      </c>
      <c r="BB9" s="46">
        <f>C9-SUM((C9-D9)/100)*138.2</f>
        <v>226.16640000000001</v>
      </c>
      <c r="BC9" s="48">
        <f>C9-SUM((C9-D9)/100)*123.6</f>
        <v>226.8672</v>
      </c>
      <c r="BD9" s="49" t="str">
        <f>A9</f>
        <v>BHEL</v>
      </c>
      <c r="BE9" s="41">
        <f>(+C9+D9+E9)/3</f>
        <v>229.98333333333335</v>
      </c>
      <c r="BF9" s="50">
        <f>SUM(E9)</f>
        <v>229.15</v>
      </c>
      <c r="BG9" s="51">
        <f>SUM(H9)</f>
        <v>230.3</v>
      </c>
      <c r="BH9" s="34">
        <f>SUM(E9-H9)</f>
        <v>-1.1500000000000057</v>
      </c>
      <c r="BI9" s="52">
        <f>SUM(M9/H9)*100</f>
        <v>-0.49934867564047142</v>
      </c>
      <c r="BJ9" s="44">
        <f>SUM(BK9+BC9)/2</f>
        <v>227.43360000000001</v>
      </c>
      <c r="BK9" s="46">
        <f>SUM(D9)</f>
        <v>228</v>
      </c>
      <c r="BL9" s="44">
        <f>SUM(BM9+BK9)/2</f>
        <v>228.56639999999999</v>
      </c>
      <c r="BM9" s="48">
        <f>SUM((C9-D9)/100)*23.6+D9</f>
        <v>229.1328</v>
      </c>
      <c r="BN9" s="53">
        <f>SUM(BM9+BO9)/2</f>
        <v>229.48320000000001</v>
      </c>
      <c r="BO9" s="46">
        <f>SUM((C9-D9)/100)*38.2+D9</f>
        <v>229.83360000000002</v>
      </c>
      <c r="BP9" s="53">
        <f>SUM(BO9+BQ9)/2</f>
        <v>230.11680000000001</v>
      </c>
      <c r="BQ9" s="54">
        <f>SUM(C9+D9)/2</f>
        <v>230.4</v>
      </c>
      <c r="BR9" s="44">
        <f>SUM(BS9+BQ9)/2</f>
        <v>230.6832</v>
      </c>
      <c r="BS9" s="46">
        <f>SUM((C9-D9)/100)*61.8+D9</f>
        <v>230.96639999999999</v>
      </c>
      <c r="BT9" s="44">
        <f>SUM(BS9+BU9)/2</f>
        <v>231.3168</v>
      </c>
      <c r="BU9" s="54">
        <f>SUM((C9-D9)/100)*76.4+D9</f>
        <v>231.66720000000001</v>
      </c>
      <c r="BV9" s="44">
        <f>SUM(BW9+BU9)/2</f>
        <v>232.23360000000002</v>
      </c>
      <c r="BW9" s="46">
        <f>SUM(C9)</f>
        <v>232.8</v>
      </c>
      <c r="BX9" s="44">
        <f>SUM(BY9+BW9)/2</f>
        <v>233.3664</v>
      </c>
      <c r="BY9" s="48">
        <f>SUM((C9-D9)/100)*123.6+D9</f>
        <v>233.93280000000001</v>
      </c>
      <c r="BZ9" s="46">
        <f>SUM((C9-D9)/100)*138.2+D9</f>
        <v>234.6336</v>
      </c>
      <c r="CA9" s="48">
        <f>SUM((C9-D9)/100)*150+D9</f>
        <v>235.20000000000002</v>
      </c>
      <c r="CB9" s="44">
        <f>SUM(CC9+CA9)/2</f>
        <v>235.48320000000001</v>
      </c>
      <c r="CC9" s="46">
        <f>SUM((C9-D9)/100)*161.8+D9</f>
        <v>235.76640000000003</v>
      </c>
      <c r="CD9" s="44">
        <f>SUM(CC9+CE9)/2</f>
        <v>236.11680000000001</v>
      </c>
      <c r="CE9" s="54">
        <f>SUM((C9-D9)/100)*176.4+D9</f>
        <v>236.46720000000002</v>
      </c>
      <c r="CF9" s="43">
        <f>SUM((C9-D9)/100)*200+D9</f>
        <v>237.60000000000002</v>
      </c>
      <c r="CG9" s="48">
        <f>SUM((C9-D9)/100)*223.6+D9</f>
        <v>238.73280000000003</v>
      </c>
      <c r="CH9" s="46">
        <f>SUM((C9-D9)/100)*238.2+D9</f>
        <v>239.43360000000001</v>
      </c>
      <c r="CI9" s="48">
        <f>SUM((C9-D9)/100)*250+D9</f>
        <v>240.00000000000003</v>
      </c>
      <c r="CJ9" s="44">
        <f>SUM(CK9+CI9)/2</f>
        <v>240.28320000000002</v>
      </c>
      <c r="CK9" s="43">
        <f>SUM((C9-D9)/100)*261.8+D9</f>
        <v>240.56640000000004</v>
      </c>
      <c r="CL9" s="47" t="str">
        <f>A9</f>
        <v>BHEL</v>
      </c>
      <c r="CM9" s="44">
        <f>SUM(CN9+CK9)/2</f>
        <v>240.91680000000002</v>
      </c>
      <c r="CN9" s="48">
        <f>SUM((C9-D9)/100)*276.4+D9</f>
        <v>241.26720000000003</v>
      </c>
      <c r="CO9" s="43">
        <f>SUM((C9-D9)/100)*300+D9</f>
        <v>242.40000000000003</v>
      </c>
      <c r="CP9" s="48">
        <f>SUM((C9-D9)/100)*323.6+D9</f>
        <v>243.53280000000004</v>
      </c>
      <c r="CQ9" s="46">
        <f>SUM((C9-D9)/100)*338.2+D9</f>
        <v>244.23360000000002</v>
      </c>
      <c r="CR9" s="48">
        <f>SUM((C9-D9)/100)*350+D9</f>
        <v>244.80000000000004</v>
      </c>
      <c r="CS9" s="44">
        <f>SUM(CT9+CR9)/2</f>
        <v>245.08320000000003</v>
      </c>
      <c r="CT9" s="43">
        <f>SUM((C9-D9)/100)*361.8+D9</f>
        <v>245.36640000000006</v>
      </c>
      <c r="CU9" s="44">
        <f>SUM(CT9+CV9)/2</f>
        <v>245.71680000000003</v>
      </c>
      <c r="CV9" s="48">
        <f>SUM((C9-D9)/100)*376.4+D9</f>
        <v>246.06720000000004</v>
      </c>
      <c r="CW9" s="43">
        <f>SUM((C9-D9)/100)*400+D9</f>
        <v>247.20000000000005</v>
      </c>
      <c r="CX9" s="48">
        <f>SUM((C9-D9)/100)*423.6+D9</f>
        <v>248.33280000000005</v>
      </c>
      <c r="CY9" s="46">
        <f>SUM((C9-D9)/100)*438.2+D9</f>
        <v>249.03360000000004</v>
      </c>
      <c r="CZ9" s="48">
        <f>SUM((C9-D9)/100)*450+D9</f>
        <v>249.60000000000005</v>
      </c>
      <c r="DA9" s="44">
        <f>SUM(DB9+CZ9)/2</f>
        <v>249.88320000000004</v>
      </c>
      <c r="DB9" s="43">
        <f>SUM((C9-D9)/100)*461.8+D9</f>
        <v>250.16640000000007</v>
      </c>
      <c r="DC9" s="44">
        <f>SUM(DB9+DD9)/2</f>
        <v>250.51680000000005</v>
      </c>
      <c r="DD9" s="48">
        <f>SUM((C9-D9)/100)*476.4+D9</f>
        <v>250.86720000000005</v>
      </c>
    </row>
    <row r="10" spans="1:108" x14ac:dyDescent="0.25">
      <c r="A10" s="66" t="s">
        <v>79</v>
      </c>
      <c r="B10" s="64">
        <v>327.2</v>
      </c>
      <c r="C10" s="64">
        <v>332.25</v>
      </c>
      <c r="D10" s="64">
        <v>323.5</v>
      </c>
      <c r="E10" s="64">
        <v>328.05</v>
      </c>
      <c r="F10" s="64">
        <v>328.05</v>
      </c>
      <c r="G10" s="64"/>
      <c r="H10" s="64">
        <v>329.05</v>
      </c>
      <c r="I10" s="64">
        <v>623388</v>
      </c>
      <c r="J10" s="64">
        <v>204748017.5</v>
      </c>
      <c r="K10" s="65">
        <v>41232</v>
      </c>
      <c r="L10" s="64">
        <v>15225</v>
      </c>
      <c r="M10" s="34">
        <f>SUM(E10-H10)</f>
        <v>-1</v>
      </c>
      <c r="N10" s="35">
        <f>SUM(M10/H10)*100</f>
        <v>-0.30390518158334601</v>
      </c>
      <c r="O10" s="36">
        <f>(+C10+D10+E10)/3</f>
        <v>327.93333333333334</v>
      </c>
      <c r="P10" s="37" t="b">
        <f>AND($E10&gt;$O10)</f>
        <v>1</v>
      </c>
      <c r="Q10" s="38">
        <f>SUM(C10-D10)</f>
        <v>8.75</v>
      </c>
      <c r="R10" s="39">
        <f>SUM(Q10/E10)*100</f>
        <v>2.6672763298277702</v>
      </c>
      <c r="S10" s="10">
        <f>SUM(C10-E10)*100/E10</f>
        <v>1.2802926383173261</v>
      </c>
      <c r="T10" s="10">
        <f>SUM(C10-H10)*100/H10</f>
        <v>0.97249658106670367</v>
      </c>
      <c r="U10" s="40">
        <f>SUM(E10-D10)*100/E10</f>
        <v>1.3869836915104439</v>
      </c>
      <c r="V10" s="40">
        <f>SUM(H10-D10)*100/H10</f>
        <v>1.6866737577875737</v>
      </c>
      <c r="W10" s="41">
        <f>(+C10+D10+E10)/3</f>
        <v>327.93333333333334</v>
      </c>
      <c r="X10" s="37" t="b">
        <f>AND($E10&gt;$W10)</f>
        <v>1</v>
      </c>
      <c r="Y10" s="42" t="str">
        <f>A10</f>
        <v>BPCL</v>
      </c>
      <c r="Z10" s="43">
        <f>C10-SUM((C10-D10)/100)*461.8</f>
        <v>291.84249999999997</v>
      </c>
      <c r="AA10" s="44">
        <f>SUM(Z10+AB10)/2</f>
        <v>292.35874999999999</v>
      </c>
      <c r="AB10" s="45">
        <f>C10-SUM((C10-D10)/100)*450</f>
        <v>292.875</v>
      </c>
      <c r="AC10" s="46">
        <f>C10-SUM((C10-D10)/100)*438.2</f>
        <v>293.90750000000003</v>
      </c>
      <c r="AD10" s="45">
        <f>C10-SUM((C10-D10)/100)*423.6</f>
        <v>295.185</v>
      </c>
      <c r="AE10" s="43">
        <f>C10-SUM((C10-D10)/100)*400</f>
        <v>297.25</v>
      </c>
      <c r="AF10" s="45">
        <f>C10-SUM((C10-D10)/100)*376.4</f>
        <v>299.315</v>
      </c>
      <c r="AG10" s="44">
        <f>SUM(AH10+AF10)/2</f>
        <v>299.95375000000001</v>
      </c>
      <c r="AH10" s="43">
        <f>C10-SUM((C10-D10)/100)*361.8</f>
        <v>300.59249999999997</v>
      </c>
      <c r="AI10" s="44">
        <f>SUM(AK10+AH10)/2</f>
        <v>301.10874999999999</v>
      </c>
      <c r="AJ10" s="47" t="str">
        <f>A10</f>
        <v>BPCL</v>
      </c>
      <c r="AK10" s="45">
        <f>C10-SUM((C10-D10)/100)*350</f>
        <v>301.625</v>
      </c>
      <c r="AL10" s="46">
        <f>C10-SUM((C10-D10)/100)*338.2</f>
        <v>302.65750000000003</v>
      </c>
      <c r="AM10" s="45">
        <f>C10-SUM((C10-D10)/100)*323.6</f>
        <v>303.935</v>
      </c>
      <c r="AN10" s="43">
        <f>C10-SUM((C10-D10)/100)*300</f>
        <v>306</v>
      </c>
      <c r="AO10" s="45">
        <f>C10-SUM((C10-D10)/100)*276.4</f>
        <v>308.065</v>
      </c>
      <c r="AP10" s="44">
        <f>SUM(AO10+AQ10)/2</f>
        <v>308.70375000000001</v>
      </c>
      <c r="AQ10" s="43">
        <f>C10-SUM((C10-D10)/100)*261.8</f>
        <v>309.34249999999997</v>
      </c>
      <c r="AR10" s="44">
        <f>SUM(AS10+AQ10)/2</f>
        <v>309.85874999999999</v>
      </c>
      <c r="AS10" s="45">
        <f>C10-SUM((C10-D10)/100)*250</f>
        <v>310.375</v>
      </c>
      <c r="AT10" s="46">
        <f>C10-SUM((C10-D10)/100)*238.2</f>
        <v>311.40750000000003</v>
      </c>
      <c r="AU10" s="45">
        <f>C10-SUM((C10-D10)/100)*223.6</f>
        <v>312.685</v>
      </c>
      <c r="AV10" s="43">
        <f>C10-SUM((C10-D10)/100)*200</f>
        <v>314.75</v>
      </c>
      <c r="AW10" s="45">
        <f>C10-SUM((C10-D10)/100)*176.4</f>
        <v>316.815</v>
      </c>
      <c r="AX10" s="44">
        <f>SUM(AW10+AY10)/2</f>
        <v>317.45375000000001</v>
      </c>
      <c r="AY10" s="43">
        <f>C10-SUM((C10-D10)/100)*161.8</f>
        <v>318.09249999999997</v>
      </c>
      <c r="AZ10" s="44">
        <f>SUM(BA10+AY10)/2</f>
        <v>318.60874999999999</v>
      </c>
      <c r="BA10" s="45">
        <f>C10-SUM((C10-D10)/100)*150</f>
        <v>319.125</v>
      </c>
      <c r="BB10" s="46">
        <f>C10-SUM((C10-D10)/100)*138.2</f>
        <v>320.15750000000003</v>
      </c>
      <c r="BC10" s="48">
        <f>C10-SUM((C10-D10)/100)*123.6</f>
        <v>321.435</v>
      </c>
      <c r="BD10" s="49" t="str">
        <f>A10</f>
        <v>BPCL</v>
      </c>
      <c r="BE10" s="41">
        <f>(+C10+D10+E10)/3</f>
        <v>327.93333333333334</v>
      </c>
      <c r="BF10" s="50">
        <f>SUM(E10)</f>
        <v>328.05</v>
      </c>
      <c r="BG10" s="51">
        <f>SUM(H10)</f>
        <v>329.05</v>
      </c>
      <c r="BH10" s="34">
        <f>SUM(E10-H10)</f>
        <v>-1</v>
      </c>
      <c r="BI10" s="52">
        <f>SUM(M10/H10)*100</f>
        <v>-0.30390518158334601</v>
      </c>
      <c r="BJ10" s="44">
        <f>SUM(BK10+BC10)/2</f>
        <v>322.46749999999997</v>
      </c>
      <c r="BK10" s="46">
        <f>SUM(D10)</f>
        <v>323.5</v>
      </c>
      <c r="BL10" s="44">
        <f>SUM(BM10+BK10)/2</f>
        <v>324.53250000000003</v>
      </c>
      <c r="BM10" s="48">
        <f>SUM((C10-D10)/100)*23.6+D10</f>
        <v>325.565</v>
      </c>
      <c r="BN10" s="53">
        <f>SUM(BM10+BO10)/2</f>
        <v>326.20375000000001</v>
      </c>
      <c r="BO10" s="46">
        <f>SUM((C10-D10)/100)*38.2+D10</f>
        <v>326.84249999999997</v>
      </c>
      <c r="BP10" s="53">
        <f>SUM(BO10+BQ10)/2</f>
        <v>327.35874999999999</v>
      </c>
      <c r="BQ10" s="54">
        <f>SUM(C10+D10)/2</f>
        <v>327.875</v>
      </c>
      <c r="BR10" s="44">
        <f>SUM(BS10+BQ10)/2</f>
        <v>328.39125000000001</v>
      </c>
      <c r="BS10" s="46">
        <f>SUM((C10-D10)/100)*61.8+D10</f>
        <v>328.90750000000003</v>
      </c>
      <c r="BT10" s="44">
        <f>SUM(BS10+BU10)/2</f>
        <v>329.54624999999999</v>
      </c>
      <c r="BU10" s="54">
        <f>SUM((C10-D10)/100)*76.4+D10</f>
        <v>330.185</v>
      </c>
      <c r="BV10" s="44">
        <f>SUM(BW10+BU10)/2</f>
        <v>331.21749999999997</v>
      </c>
      <c r="BW10" s="46">
        <f>SUM(C10)</f>
        <v>332.25</v>
      </c>
      <c r="BX10" s="44">
        <f>SUM(BY10+BW10)/2</f>
        <v>333.28250000000003</v>
      </c>
      <c r="BY10" s="48">
        <f>SUM((C10-D10)/100)*123.6+D10</f>
        <v>334.315</v>
      </c>
      <c r="BZ10" s="46">
        <f>SUM((C10-D10)/100)*138.2+D10</f>
        <v>335.59249999999997</v>
      </c>
      <c r="CA10" s="48">
        <f>SUM((C10-D10)/100)*150+D10</f>
        <v>336.625</v>
      </c>
      <c r="CB10" s="44">
        <f>SUM(CC10+CA10)/2</f>
        <v>337.14125000000001</v>
      </c>
      <c r="CC10" s="46">
        <f>SUM((C10-D10)/100)*161.8+D10</f>
        <v>337.65750000000003</v>
      </c>
      <c r="CD10" s="44">
        <f>SUM(CC10+CE10)/2</f>
        <v>338.29624999999999</v>
      </c>
      <c r="CE10" s="54">
        <f>SUM((C10-D10)/100)*176.4+D10</f>
        <v>338.935</v>
      </c>
      <c r="CF10" s="43">
        <f>SUM((C10-D10)/100)*200+D10</f>
        <v>341</v>
      </c>
      <c r="CG10" s="48">
        <f>SUM((C10-D10)/100)*223.6+D10</f>
        <v>343.065</v>
      </c>
      <c r="CH10" s="46">
        <f>SUM((C10-D10)/100)*238.2+D10</f>
        <v>344.34249999999997</v>
      </c>
      <c r="CI10" s="48">
        <f>SUM((C10-D10)/100)*250+D10</f>
        <v>345.375</v>
      </c>
      <c r="CJ10" s="44">
        <f>SUM(CK10+CI10)/2</f>
        <v>345.89125000000001</v>
      </c>
      <c r="CK10" s="43">
        <f>SUM((C10-D10)/100)*261.8+D10</f>
        <v>346.40750000000003</v>
      </c>
      <c r="CL10" s="47" t="str">
        <f>A10</f>
        <v>BPCL</v>
      </c>
      <c r="CM10" s="44">
        <f>SUM(CN10+CK10)/2</f>
        <v>347.04624999999999</v>
      </c>
      <c r="CN10" s="48">
        <f>SUM((C10-D10)/100)*276.4+D10</f>
        <v>347.685</v>
      </c>
      <c r="CO10" s="43">
        <f>SUM((C10-D10)/100)*300+D10</f>
        <v>349.75</v>
      </c>
      <c r="CP10" s="48">
        <f>SUM((C10-D10)/100)*323.6+D10</f>
        <v>351.815</v>
      </c>
      <c r="CQ10" s="46">
        <f>SUM((C10-D10)/100)*338.2+D10</f>
        <v>353.09249999999997</v>
      </c>
      <c r="CR10" s="48">
        <f>SUM((C10-D10)/100)*350+D10</f>
        <v>354.125</v>
      </c>
      <c r="CS10" s="44">
        <f>SUM(CT10+CR10)/2</f>
        <v>354.64125000000001</v>
      </c>
      <c r="CT10" s="43">
        <f>SUM((C10-D10)/100)*361.8+D10</f>
        <v>355.15750000000003</v>
      </c>
      <c r="CU10" s="44">
        <f>SUM(CT10+CV10)/2</f>
        <v>355.79624999999999</v>
      </c>
      <c r="CV10" s="48">
        <f>SUM((C10-D10)/100)*376.4+D10</f>
        <v>356.435</v>
      </c>
      <c r="CW10" s="43">
        <f>SUM((C10-D10)/100)*400+D10</f>
        <v>358.5</v>
      </c>
      <c r="CX10" s="48">
        <f>SUM((C10-D10)/100)*423.6+D10</f>
        <v>360.565</v>
      </c>
      <c r="CY10" s="46">
        <f>SUM((C10-D10)/100)*438.2+D10</f>
        <v>361.84249999999997</v>
      </c>
      <c r="CZ10" s="48">
        <f>SUM((C10-D10)/100)*450+D10</f>
        <v>362.875</v>
      </c>
      <c r="DA10" s="44">
        <f>SUM(DB10+CZ10)/2</f>
        <v>363.39125000000001</v>
      </c>
      <c r="DB10" s="43">
        <f>SUM((C10-D10)/100)*461.8+D10</f>
        <v>363.90750000000003</v>
      </c>
      <c r="DC10" s="44">
        <f>SUM(DB10+DD10)/2</f>
        <v>364.54624999999999</v>
      </c>
      <c r="DD10" s="48">
        <f>SUM((C10-D10)/100)*476.4+D10</f>
        <v>365.185</v>
      </c>
    </row>
    <row r="11" spans="1:108" x14ac:dyDescent="0.25">
      <c r="A11" s="66" t="s">
        <v>80</v>
      </c>
      <c r="B11" s="64">
        <v>333.8</v>
      </c>
      <c r="C11" s="64">
        <v>336.7</v>
      </c>
      <c r="D11" s="64">
        <v>332.05</v>
      </c>
      <c r="E11" s="64">
        <v>334.55</v>
      </c>
      <c r="F11" s="64">
        <v>334.55</v>
      </c>
      <c r="G11" s="64"/>
      <c r="H11" s="64">
        <v>331.3</v>
      </c>
      <c r="I11" s="64">
        <v>2036703</v>
      </c>
      <c r="J11" s="64">
        <v>681525326.79999995</v>
      </c>
      <c r="K11" s="65">
        <v>41232</v>
      </c>
      <c r="L11" s="64">
        <v>32505</v>
      </c>
      <c r="M11" s="34">
        <f>SUM(E11-H11)</f>
        <v>3.25</v>
      </c>
      <c r="N11" s="35">
        <f>SUM(M11/H11)*100</f>
        <v>0.98098400241472994</v>
      </c>
      <c r="O11" s="36">
        <f>(+C11+D11+E11)/3</f>
        <v>334.43333333333334</v>
      </c>
      <c r="P11" s="37" t="b">
        <f>AND($E11&gt;$O11)</f>
        <v>1</v>
      </c>
      <c r="Q11" s="38">
        <f>SUM(C11-D11)</f>
        <v>4.6499999999999773</v>
      </c>
      <c r="R11" s="39">
        <f>SUM(Q11/E11)*100</f>
        <v>1.3899267672993505</v>
      </c>
      <c r="S11" s="10">
        <f>SUM(C11-E11)*100/E11</f>
        <v>0.64265431176206167</v>
      </c>
      <c r="T11" s="10">
        <f>SUM(C11-H11)*100/H11</f>
        <v>1.6299426501660057</v>
      </c>
      <c r="U11" s="40">
        <f>SUM(E11-D11)*100/E11</f>
        <v>0.74727245553728883</v>
      </c>
      <c r="V11" s="40">
        <f>SUM(H11-D11)*100/H11</f>
        <v>-0.22638092363416842</v>
      </c>
      <c r="W11" s="41">
        <f>(+C11+D11+E11)/3</f>
        <v>334.43333333333334</v>
      </c>
      <c r="X11" s="37" t="b">
        <f>AND($E11&gt;$W11)</f>
        <v>1</v>
      </c>
      <c r="Y11" s="42" t="str">
        <f>A11</f>
        <v>CAIRN</v>
      </c>
      <c r="Z11" s="43">
        <f>C11-SUM((C11-D11)/100)*461.8</f>
        <v>315.22630000000009</v>
      </c>
      <c r="AA11" s="44">
        <f>SUM(Z11+AB11)/2</f>
        <v>315.50065000000006</v>
      </c>
      <c r="AB11" s="45">
        <f>C11-SUM((C11-D11)/100)*450</f>
        <v>315.77500000000009</v>
      </c>
      <c r="AC11" s="46">
        <f>C11-SUM((C11-D11)/100)*438.2</f>
        <v>316.32370000000009</v>
      </c>
      <c r="AD11" s="45">
        <f>C11-SUM((C11-D11)/100)*423.6</f>
        <v>317.00260000000009</v>
      </c>
      <c r="AE11" s="43">
        <f>C11-SUM((C11-D11)/100)*400</f>
        <v>318.10000000000008</v>
      </c>
      <c r="AF11" s="45">
        <f>C11-SUM((C11-D11)/100)*376.4</f>
        <v>319.19740000000007</v>
      </c>
      <c r="AG11" s="44">
        <f>SUM(AH11+AF11)/2</f>
        <v>319.53685000000007</v>
      </c>
      <c r="AH11" s="43">
        <f>C11-SUM((C11-D11)/100)*361.8</f>
        <v>319.87630000000007</v>
      </c>
      <c r="AI11" s="44">
        <f>SUM(AK11+AH11)/2</f>
        <v>320.15065000000004</v>
      </c>
      <c r="AJ11" s="47" t="str">
        <f>A11</f>
        <v>CAIRN</v>
      </c>
      <c r="AK11" s="45">
        <f>C11-SUM((C11-D11)/100)*350</f>
        <v>320.42500000000007</v>
      </c>
      <c r="AL11" s="46">
        <f>C11-SUM((C11-D11)/100)*338.2</f>
        <v>320.97370000000006</v>
      </c>
      <c r="AM11" s="45">
        <f>C11-SUM((C11-D11)/100)*323.6</f>
        <v>321.65260000000006</v>
      </c>
      <c r="AN11" s="43">
        <f>C11-SUM((C11-D11)/100)*300</f>
        <v>322.75000000000006</v>
      </c>
      <c r="AO11" s="45">
        <f>C11-SUM((C11-D11)/100)*276.4</f>
        <v>323.84740000000005</v>
      </c>
      <c r="AP11" s="44">
        <f>SUM(AO11+AQ11)/2</f>
        <v>324.18685000000005</v>
      </c>
      <c r="AQ11" s="43">
        <f>C11-SUM((C11-D11)/100)*261.8</f>
        <v>324.52630000000005</v>
      </c>
      <c r="AR11" s="44">
        <f>SUM(AS11+AQ11)/2</f>
        <v>324.80065000000002</v>
      </c>
      <c r="AS11" s="45">
        <f>C11-SUM((C11-D11)/100)*250</f>
        <v>325.07500000000005</v>
      </c>
      <c r="AT11" s="46">
        <f>C11-SUM((C11-D11)/100)*238.2</f>
        <v>325.62370000000004</v>
      </c>
      <c r="AU11" s="45">
        <f>C11-SUM((C11-D11)/100)*223.6</f>
        <v>326.30260000000004</v>
      </c>
      <c r="AV11" s="43">
        <f>C11-SUM((C11-D11)/100)*200</f>
        <v>327.40000000000003</v>
      </c>
      <c r="AW11" s="45">
        <f>C11-SUM((C11-D11)/100)*176.4</f>
        <v>328.49740000000003</v>
      </c>
      <c r="AX11" s="44">
        <f>SUM(AW11+AY11)/2</f>
        <v>328.83685000000003</v>
      </c>
      <c r="AY11" s="43">
        <f>C11-SUM((C11-D11)/100)*161.8</f>
        <v>329.17630000000003</v>
      </c>
      <c r="AZ11" s="44">
        <f>SUM(BA11+AY11)/2</f>
        <v>329.45065</v>
      </c>
      <c r="BA11" s="45">
        <f>C11-SUM((C11-D11)/100)*150</f>
        <v>329.72500000000002</v>
      </c>
      <c r="BB11" s="46">
        <f>C11-SUM((C11-D11)/100)*138.2</f>
        <v>330.27370000000002</v>
      </c>
      <c r="BC11" s="48">
        <f>C11-SUM((C11-D11)/100)*123.6</f>
        <v>330.95260000000002</v>
      </c>
      <c r="BD11" s="49" t="str">
        <f>A11</f>
        <v>CAIRN</v>
      </c>
      <c r="BE11" s="41">
        <f>(+C11+D11+E11)/3</f>
        <v>334.43333333333334</v>
      </c>
      <c r="BF11" s="50">
        <f>SUM(E11)</f>
        <v>334.55</v>
      </c>
      <c r="BG11" s="51">
        <f>SUM(H11)</f>
        <v>331.3</v>
      </c>
      <c r="BH11" s="34">
        <f>SUM(E11-H11)</f>
        <v>3.25</v>
      </c>
      <c r="BI11" s="52">
        <f>SUM(M11/H11)*100</f>
        <v>0.98098400241472994</v>
      </c>
      <c r="BJ11" s="44">
        <f>SUM(BK11+BC11)/2</f>
        <v>331.50130000000001</v>
      </c>
      <c r="BK11" s="46">
        <f>SUM(D11)</f>
        <v>332.05</v>
      </c>
      <c r="BL11" s="44">
        <f>SUM(BM11+BK11)/2</f>
        <v>332.59870000000001</v>
      </c>
      <c r="BM11" s="48">
        <f>SUM((C11-D11)/100)*23.6+D11</f>
        <v>333.1474</v>
      </c>
      <c r="BN11" s="53">
        <f>SUM(BM11+BO11)/2</f>
        <v>333.48685</v>
      </c>
      <c r="BO11" s="46">
        <f>SUM((C11-D11)/100)*38.2+D11</f>
        <v>333.8263</v>
      </c>
      <c r="BP11" s="53">
        <f>SUM(BO11+BQ11)/2</f>
        <v>334.10064999999997</v>
      </c>
      <c r="BQ11" s="54">
        <f>SUM(C11+D11)/2</f>
        <v>334.375</v>
      </c>
      <c r="BR11" s="44">
        <f>SUM(BS11+BQ11)/2</f>
        <v>334.64935000000003</v>
      </c>
      <c r="BS11" s="46">
        <f>SUM((C11-D11)/100)*61.8+D11</f>
        <v>334.9237</v>
      </c>
      <c r="BT11" s="44">
        <f>SUM(BS11+BU11)/2</f>
        <v>335.26315</v>
      </c>
      <c r="BU11" s="54">
        <f>SUM((C11-D11)/100)*76.4+D11</f>
        <v>335.6026</v>
      </c>
      <c r="BV11" s="44">
        <f>SUM(BW11+BU11)/2</f>
        <v>336.15129999999999</v>
      </c>
      <c r="BW11" s="46">
        <f>SUM(C11)</f>
        <v>336.7</v>
      </c>
      <c r="BX11" s="44">
        <f>SUM(BY11+BW11)/2</f>
        <v>337.24869999999999</v>
      </c>
      <c r="BY11" s="48">
        <f>SUM((C11-D11)/100)*123.6+D11</f>
        <v>337.79739999999998</v>
      </c>
      <c r="BZ11" s="46">
        <f>SUM((C11-D11)/100)*138.2+D11</f>
        <v>338.47629999999998</v>
      </c>
      <c r="CA11" s="48">
        <f>SUM((C11-D11)/100)*150+D11</f>
        <v>339.02499999999998</v>
      </c>
      <c r="CB11" s="44">
        <f>SUM(CC11+CA11)/2</f>
        <v>339.29935</v>
      </c>
      <c r="CC11" s="46">
        <f>SUM((C11-D11)/100)*161.8+D11</f>
        <v>339.57369999999997</v>
      </c>
      <c r="CD11" s="44">
        <f>SUM(CC11+CE11)/2</f>
        <v>339.91314999999997</v>
      </c>
      <c r="CE11" s="54">
        <f>SUM((C11-D11)/100)*176.4+D11</f>
        <v>340.25259999999997</v>
      </c>
      <c r="CF11" s="43">
        <f>SUM((C11-D11)/100)*200+D11</f>
        <v>341.34999999999997</v>
      </c>
      <c r="CG11" s="48">
        <f>SUM((C11-D11)/100)*223.6+D11</f>
        <v>342.44739999999996</v>
      </c>
      <c r="CH11" s="46">
        <f>SUM((C11-D11)/100)*238.2+D11</f>
        <v>343.12629999999996</v>
      </c>
      <c r="CI11" s="48">
        <f>SUM((C11-D11)/100)*250+D11</f>
        <v>343.67499999999995</v>
      </c>
      <c r="CJ11" s="44">
        <f>SUM(CK11+CI11)/2</f>
        <v>343.94934999999998</v>
      </c>
      <c r="CK11" s="43">
        <f>SUM((C11-D11)/100)*261.8+D11</f>
        <v>344.22369999999995</v>
      </c>
      <c r="CL11" s="47" t="str">
        <f>A11</f>
        <v>CAIRN</v>
      </c>
      <c r="CM11" s="44">
        <f>SUM(CN11+CK11)/2</f>
        <v>344.56314999999995</v>
      </c>
      <c r="CN11" s="48">
        <f>SUM((C11-D11)/100)*276.4+D11</f>
        <v>344.90259999999995</v>
      </c>
      <c r="CO11" s="43">
        <f>SUM((C11-D11)/100)*300+D11</f>
        <v>345.99999999999994</v>
      </c>
      <c r="CP11" s="48">
        <f>SUM((C11-D11)/100)*323.6+D11</f>
        <v>347.09739999999994</v>
      </c>
      <c r="CQ11" s="46">
        <f>SUM((C11-D11)/100)*338.2+D11</f>
        <v>347.77629999999994</v>
      </c>
      <c r="CR11" s="48">
        <f>SUM((C11-D11)/100)*350+D11</f>
        <v>348.32499999999993</v>
      </c>
      <c r="CS11" s="44">
        <f>SUM(CT11+CR11)/2</f>
        <v>348.59934999999996</v>
      </c>
      <c r="CT11" s="43">
        <f>SUM((C11-D11)/100)*361.8+D11</f>
        <v>348.87369999999993</v>
      </c>
      <c r="CU11" s="44">
        <f>SUM(CT11+CV11)/2</f>
        <v>349.21314999999993</v>
      </c>
      <c r="CV11" s="48">
        <f>SUM((C11-D11)/100)*376.4+D11</f>
        <v>349.55259999999993</v>
      </c>
      <c r="CW11" s="43">
        <f>SUM((C11-D11)/100)*400+D11</f>
        <v>350.64999999999992</v>
      </c>
      <c r="CX11" s="48">
        <f>SUM((C11-D11)/100)*423.6+D11</f>
        <v>351.74739999999991</v>
      </c>
      <c r="CY11" s="46">
        <f>SUM((C11-D11)/100)*438.2+D11</f>
        <v>352.42629999999991</v>
      </c>
      <c r="CZ11" s="48">
        <f>SUM((C11-D11)/100)*450+D11</f>
        <v>352.97499999999991</v>
      </c>
      <c r="DA11" s="44">
        <f>SUM(DB11+CZ11)/2</f>
        <v>353.24934999999994</v>
      </c>
      <c r="DB11" s="43">
        <f>SUM((C11-D11)/100)*461.8+D11</f>
        <v>353.52369999999991</v>
      </c>
      <c r="DC11" s="44">
        <f>SUM(DB11+DD11)/2</f>
        <v>353.86314999999991</v>
      </c>
      <c r="DD11" s="48">
        <f>SUM((C11-D11)/100)*476.4+D11</f>
        <v>354.2025999999999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1:DD11"/>
  <sheetViews>
    <sheetView workbookViewId="0">
      <pane ySplit="1" topLeftCell="A2" activePane="bottomLeft" state="frozen"/>
      <selection pane="bottomLeft" activeCell="F1" sqref="F1"/>
    </sheetView>
  </sheetViews>
  <sheetFormatPr defaultRowHeight="15" x14ac:dyDescent="0.25"/>
  <cols>
    <col min="7" max="7" width="13.140625" customWidth="1"/>
    <col min="10" max="10" width="12.85546875" customWidth="1"/>
  </cols>
  <sheetData>
    <row r="1" spans="1:108" s="63" customForma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55" t="s">
        <v>87</v>
      </c>
      <c r="G1" s="2" t="s">
        <v>86</v>
      </c>
      <c r="H1" s="2" t="s">
        <v>5</v>
      </c>
      <c r="I1" s="2" t="s">
        <v>6</v>
      </c>
      <c r="J1" s="2" t="s">
        <v>7</v>
      </c>
      <c r="K1" s="3" t="s">
        <v>8</v>
      </c>
      <c r="L1" s="2" t="s">
        <v>9</v>
      </c>
      <c r="M1" s="4" t="s">
        <v>10</v>
      </c>
      <c r="N1" s="5" t="s">
        <v>11</v>
      </c>
      <c r="O1" s="6" t="s">
        <v>12</v>
      </c>
      <c r="P1" s="7" t="s">
        <v>13</v>
      </c>
      <c r="Q1" s="8" t="s">
        <v>14</v>
      </c>
      <c r="R1" s="9" t="s">
        <v>15</v>
      </c>
      <c r="S1" s="10" t="s">
        <v>16</v>
      </c>
      <c r="T1" s="10" t="s">
        <v>17</v>
      </c>
      <c r="U1" s="11" t="s">
        <v>18</v>
      </c>
      <c r="V1" s="11" t="s">
        <v>19</v>
      </c>
      <c r="W1" s="12" t="s">
        <v>12</v>
      </c>
      <c r="X1" s="13" t="s">
        <v>20</v>
      </c>
      <c r="Y1" s="14" t="s">
        <v>21</v>
      </c>
      <c r="Z1" s="15" t="s">
        <v>22</v>
      </c>
      <c r="AA1" s="16" t="s">
        <v>23</v>
      </c>
      <c r="AB1" s="15" t="s">
        <v>24</v>
      </c>
      <c r="AC1" s="17" t="s">
        <v>25</v>
      </c>
      <c r="AD1" s="15" t="s">
        <v>26</v>
      </c>
      <c r="AE1" s="15" t="s">
        <v>27</v>
      </c>
      <c r="AF1" s="15" t="s">
        <v>28</v>
      </c>
      <c r="AG1" s="16" t="s">
        <v>29</v>
      </c>
      <c r="AH1" s="15" t="s">
        <v>30</v>
      </c>
      <c r="AI1" s="16" t="s">
        <v>31</v>
      </c>
      <c r="AJ1" s="14" t="s">
        <v>21</v>
      </c>
      <c r="AK1" s="15" t="s">
        <v>32</v>
      </c>
      <c r="AL1" s="17" t="s">
        <v>33</v>
      </c>
      <c r="AM1" s="15" t="s">
        <v>34</v>
      </c>
      <c r="AN1" s="15" t="s">
        <v>35</v>
      </c>
      <c r="AO1" s="15" t="s">
        <v>36</v>
      </c>
      <c r="AP1" s="16" t="s">
        <v>37</v>
      </c>
      <c r="AQ1" s="15" t="s">
        <v>38</v>
      </c>
      <c r="AR1" s="16" t="s">
        <v>39</v>
      </c>
      <c r="AS1" s="15" t="s">
        <v>40</v>
      </c>
      <c r="AT1" s="17">
        <v>238.2</v>
      </c>
      <c r="AU1" s="15">
        <v>223.6</v>
      </c>
      <c r="AV1" s="15" t="s">
        <v>41</v>
      </c>
      <c r="AW1" s="15" t="s">
        <v>42</v>
      </c>
      <c r="AX1" s="16" t="s">
        <v>43</v>
      </c>
      <c r="AY1" s="15" t="s">
        <v>44</v>
      </c>
      <c r="AZ1" s="16" t="s">
        <v>45</v>
      </c>
      <c r="BA1" s="15" t="s">
        <v>46</v>
      </c>
      <c r="BB1" s="17" t="s">
        <v>47</v>
      </c>
      <c r="BC1" s="17" t="s">
        <v>48</v>
      </c>
      <c r="BD1" s="18" t="s">
        <v>21</v>
      </c>
      <c r="BE1" s="12" t="s">
        <v>12</v>
      </c>
      <c r="BF1" s="19" t="s">
        <v>4</v>
      </c>
      <c r="BG1" s="20" t="s">
        <v>5</v>
      </c>
      <c r="BH1" s="4" t="s">
        <v>10</v>
      </c>
      <c r="BI1" s="21" t="s">
        <v>11</v>
      </c>
      <c r="BJ1" s="16" t="s">
        <v>49</v>
      </c>
      <c r="BK1" s="15" t="s">
        <v>50</v>
      </c>
      <c r="BL1" s="16" t="s">
        <v>51</v>
      </c>
      <c r="BM1" s="22" t="s">
        <v>52</v>
      </c>
      <c r="BN1" s="23" t="s">
        <v>53</v>
      </c>
      <c r="BO1" s="15" t="s">
        <v>54</v>
      </c>
      <c r="BP1" s="23" t="s">
        <v>55</v>
      </c>
      <c r="BQ1" s="24" t="s">
        <v>56</v>
      </c>
      <c r="BR1" s="25" t="s">
        <v>57</v>
      </c>
      <c r="BS1" s="15" t="s">
        <v>58</v>
      </c>
      <c r="BT1" s="16" t="s">
        <v>59</v>
      </c>
      <c r="BU1" s="15" t="s">
        <v>60</v>
      </c>
      <c r="BV1" s="16" t="s">
        <v>61</v>
      </c>
      <c r="BW1" s="15" t="s">
        <v>62</v>
      </c>
      <c r="BX1" s="16" t="s">
        <v>63</v>
      </c>
      <c r="BY1" s="26">
        <v>123.6</v>
      </c>
      <c r="BZ1" s="26">
        <v>138.19999999999999</v>
      </c>
      <c r="CA1" s="27">
        <v>150</v>
      </c>
      <c r="CB1" s="16" t="s">
        <v>64</v>
      </c>
      <c r="CC1" s="27">
        <v>161.80000000000001</v>
      </c>
      <c r="CD1" s="16" t="s">
        <v>65</v>
      </c>
      <c r="CE1" s="27">
        <v>176.4</v>
      </c>
      <c r="CF1" s="28">
        <v>200</v>
      </c>
      <c r="CG1" s="27">
        <v>223.6</v>
      </c>
      <c r="CH1" s="26">
        <v>238.2</v>
      </c>
      <c r="CI1" s="27">
        <v>250</v>
      </c>
      <c r="CJ1" s="16" t="s">
        <v>66</v>
      </c>
      <c r="CK1" s="27">
        <v>261.8</v>
      </c>
      <c r="CL1" s="18" t="s">
        <v>21</v>
      </c>
      <c r="CM1" s="29" t="s">
        <v>67</v>
      </c>
      <c r="CN1" s="30">
        <v>276.39999999999998</v>
      </c>
      <c r="CO1" s="28">
        <v>300</v>
      </c>
      <c r="CP1" s="27">
        <v>323.60000000000002</v>
      </c>
      <c r="CQ1" s="26">
        <v>338.2</v>
      </c>
      <c r="CR1" s="27">
        <v>350</v>
      </c>
      <c r="CS1" s="16" t="s">
        <v>68</v>
      </c>
      <c r="CT1" s="27">
        <v>361.8</v>
      </c>
      <c r="CU1" s="16" t="s">
        <v>69</v>
      </c>
      <c r="CV1" s="31">
        <v>376.4</v>
      </c>
      <c r="CW1" s="28">
        <v>400</v>
      </c>
      <c r="CX1" s="27">
        <v>423.6</v>
      </c>
      <c r="CY1" s="26">
        <v>438.2</v>
      </c>
      <c r="CZ1" s="27">
        <v>450</v>
      </c>
      <c r="DA1" s="16" t="s">
        <v>70</v>
      </c>
      <c r="DB1" s="27">
        <v>461.8</v>
      </c>
      <c r="DC1" s="32" t="s">
        <v>69</v>
      </c>
      <c r="DD1" s="33">
        <v>476.4</v>
      </c>
    </row>
    <row r="2" spans="1:108" s="63" customFormat="1" x14ac:dyDescent="0.25">
      <c r="A2" s="66" t="s">
        <v>71</v>
      </c>
      <c r="B2" s="64">
        <v>1380</v>
      </c>
      <c r="C2" s="64">
        <v>1396.75</v>
      </c>
      <c r="D2" s="64">
        <v>1368</v>
      </c>
      <c r="E2" s="64">
        <v>1382.65</v>
      </c>
      <c r="F2" s="64">
        <v>1382.65</v>
      </c>
      <c r="G2" s="24" t="s">
        <v>56</v>
      </c>
      <c r="H2" s="64">
        <v>1378.1</v>
      </c>
      <c r="I2" s="64">
        <v>232264</v>
      </c>
      <c r="J2" s="64">
        <v>321488692.80000001</v>
      </c>
      <c r="K2" s="65">
        <v>41232</v>
      </c>
      <c r="L2" s="64">
        <v>13932</v>
      </c>
      <c r="M2" s="34">
        <f>SUM(E2-H2)</f>
        <v>4.5500000000001819</v>
      </c>
      <c r="N2" s="35">
        <f>SUM(M2/H2)*100</f>
        <v>0.3301647195414108</v>
      </c>
      <c r="O2" s="36">
        <f>(+C2+D2+E2)/3</f>
        <v>1382.4666666666665</v>
      </c>
      <c r="P2" s="37" t="b">
        <f>AND($E2&gt;$O2)</f>
        <v>1</v>
      </c>
      <c r="Q2" s="38">
        <f>SUM(C2-D2)</f>
        <v>28.75</v>
      </c>
      <c r="R2" s="39">
        <f>SUM(Q2/E2)*100</f>
        <v>2.0793403970636093</v>
      </c>
      <c r="S2" s="10">
        <f>SUM(C2-E2)*100/E2</f>
        <v>1.0197808556033636</v>
      </c>
      <c r="T2" s="10">
        <f>SUM(C2-H2)*100/H2</f>
        <v>1.3533125317466144</v>
      </c>
      <c r="U2" s="40">
        <f>SUM(E2-D2)*100/E2</f>
        <v>1.0595595414602459</v>
      </c>
      <c r="V2" s="40">
        <f>SUM(H2-D2)*100/H2</f>
        <v>0.73289311370727162</v>
      </c>
      <c r="W2" s="41">
        <f>(+C2+D2+E2)/3</f>
        <v>1382.4666666666665</v>
      </c>
      <c r="X2" s="37" t="b">
        <f>AND($E2&gt;$W2)</f>
        <v>1</v>
      </c>
      <c r="Y2" s="42" t="str">
        <f>A2</f>
        <v>ACC</v>
      </c>
      <c r="Z2" s="43">
        <f>C2-SUM((C2-D2)/100)*461.8</f>
        <v>1263.9825000000001</v>
      </c>
      <c r="AA2" s="44">
        <f>SUM(Z2+AB2)/2</f>
        <v>1265.67875</v>
      </c>
      <c r="AB2" s="45">
        <f>C2-SUM((C2-D2)/100)*450</f>
        <v>1267.375</v>
      </c>
      <c r="AC2" s="46">
        <f>C2-SUM((C2-D2)/100)*438.2</f>
        <v>1270.7674999999999</v>
      </c>
      <c r="AD2" s="45">
        <f>C2-SUM((C2-D2)/100)*423.6</f>
        <v>1274.9649999999999</v>
      </c>
      <c r="AE2" s="43">
        <f>C2-SUM((C2-D2)/100)*400</f>
        <v>1281.75</v>
      </c>
      <c r="AF2" s="45">
        <f>C2-SUM((C2-D2)/100)*376.4</f>
        <v>1288.5350000000001</v>
      </c>
      <c r="AG2" s="44">
        <f>SUM(AH2+AF2)/2</f>
        <v>1290.63375</v>
      </c>
      <c r="AH2" s="43">
        <f>C2-SUM((C2-D2)/100)*361.8</f>
        <v>1292.7325000000001</v>
      </c>
      <c r="AI2" s="44">
        <f>SUM(AK2+AH2)/2</f>
        <v>1294.42875</v>
      </c>
      <c r="AJ2" s="47" t="str">
        <f>A2</f>
        <v>ACC</v>
      </c>
      <c r="AK2" s="45">
        <f>C2-SUM((C2-D2)/100)*350</f>
        <v>1296.125</v>
      </c>
      <c r="AL2" s="46">
        <f>C2-SUM((C2-D2)/100)*338.2</f>
        <v>1299.5174999999999</v>
      </c>
      <c r="AM2" s="45">
        <f>C2-SUM((C2-D2)/100)*323.6</f>
        <v>1303.7149999999999</v>
      </c>
      <c r="AN2" s="43">
        <f>C2-SUM((C2-D2)/100)*300</f>
        <v>1310.5</v>
      </c>
      <c r="AO2" s="45">
        <f>C2-SUM((C2-D2)/100)*276.4</f>
        <v>1317.2850000000001</v>
      </c>
      <c r="AP2" s="44">
        <f>SUM(AO2+AQ2)/2</f>
        <v>1319.38375</v>
      </c>
      <c r="AQ2" s="43">
        <f>C2-SUM((C2-D2)/100)*261.8</f>
        <v>1321.4825000000001</v>
      </c>
      <c r="AR2" s="44">
        <f>SUM(AS2+AQ2)/2</f>
        <v>1323.17875</v>
      </c>
      <c r="AS2" s="45">
        <f>C2-SUM((C2-D2)/100)*250</f>
        <v>1324.875</v>
      </c>
      <c r="AT2" s="46">
        <f>C2-SUM((C2-D2)/100)*238.2</f>
        <v>1328.2674999999999</v>
      </c>
      <c r="AU2" s="45">
        <f>C2-SUM((C2-D2)/100)*223.6</f>
        <v>1332.4649999999999</v>
      </c>
      <c r="AV2" s="43">
        <f>C2-SUM((C2-D2)/100)*200</f>
        <v>1339.25</v>
      </c>
      <c r="AW2" s="45">
        <f>C2-SUM((C2-D2)/100)*176.4</f>
        <v>1346.0350000000001</v>
      </c>
      <c r="AX2" s="44">
        <f>SUM(AW2+AY2)/2</f>
        <v>1348.13375</v>
      </c>
      <c r="AY2" s="43">
        <f>C2-SUM((C2-D2)/100)*161.8</f>
        <v>1350.2325000000001</v>
      </c>
      <c r="AZ2" s="44">
        <f>SUM(BA2+AY2)/2</f>
        <v>1351.92875</v>
      </c>
      <c r="BA2" s="45">
        <f>C2-SUM((C2-D2)/100)*150</f>
        <v>1353.625</v>
      </c>
      <c r="BB2" s="46">
        <f>C2-SUM((C2-D2)/100)*138.2</f>
        <v>1357.0174999999999</v>
      </c>
      <c r="BC2" s="48">
        <f>C2-SUM((C2-D2)/100)*123.6</f>
        <v>1361.2149999999999</v>
      </c>
      <c r="BD2" s="49" t="str">
        <f>A2</f>
        <v>ACC</v>
      </c>
      <c r="BE2" s="41">
        <f>(+C2+D2+E2)/3</f>
        <v>1382.4666666666665</v>
      </c>
      <c r="BF2" s="50">
        <f>SUM(E2)</f>
        <v>1382.65</v>
      </c>
      <c r="BG2" s="51">
        <f>SUM(H2)</f>
        <v>1378.1</v>
      </c>
      <c r="BH2" s="34">
        <f>SUM(E2-H2)</f>
        <v>4.5500000000001819</v>
      </c>
      <c r="BI2" s="52">
        <f>SUM(M2/H2)*100</f>
        <v>0.3301647195414108</v>
      </c>
      <c r="BJ2" s="44">
        <f>SUM(BK2+BC2)/2</f>
        <v>1364.6075000000001</v>
      </c>
      <c r="BK2" s="46">
        <f>SUM(D2)</f>
        <v>1368</v>
      </c>
      <c r="BL2" s="44">
        <f>SUM(BM2+BK2)/2</f>
        <v>1371.3924999999999</v>
      </c>
      <c r="BM2" s="48">
        <f>SUM((C2-D2)/100)*23.6+D2</f>
        <v>1374.7850000000001</v>
      </c>
      <c r="BN2" s="53">
        <f>SUM(BM2+BO2)/2</f>
        <v>1376.88375</v>
      </c>
      <c r="BO2" s="46">
        <f>SUM((C2-D2)/100)*38.2+D2</f>
        <v>1378.9825000000001</v>
      </c>
      <c r="BP2" s="53">
        <f>SUM(BO2+BQ2)/2</f>
        <v>1380.67875</v>
      </c>
      <c r="BQ2" s="54">
        <f>SUM(C2+D2)/2</f>
        <v>1382.375</v>
      </c>
      <c r="BR2" s="44">
        <f>SUM(BS2+BQ2)/2</f>
        <v>1384.07125</v>
      </c>
      <c r="BS2" s="46">
        <f>SUM((C2-D2)/100)*61.8+D2</f>
        <v>1385.7674999999999</v>
      </c>
      <c r="BT2" s="44">
        <f>SUM(BS2+BU2)/2</f>
        <v>1387.86625</v>
      </c>
      <c r="BU2" s="54">
        <f>SUM((C2-D2)/100)*76.4+D2</f>
        <v>1389.9649999999999</v>
      </c>
      <c r="BV2" s="44">
        <f>SUM(BW2+BU2)/2</f>
        <v>1393.3575000000001</v>
      </c>
      <c r="BW2" s="46">
        <f>SUM(C2)</f>
        <v>1396.75</v>
      </c>
      <c r="BX2" s="44">
        <f>SUM(BY2+BW2)/2</f>
        <v>1400.1424999999999</v>
      </c>
      <c r="BY2" s="48">
        <f>SUM((C2-D2)/100)*123.6+D2</f>
        <v>1403.5350000000001</v>
      </c>
      <c r="BZ2" s="46">
        <f>SUM((C2-D2)/100)*138.2+D2</f>
        <v>1407.7325000000001</v>
      </c>
      <c r="CA2" s="48">
        <f>SUM((C2-D2)/100)*150+D2</f>
        <v>1411.125</v>
      </c>
      <c r="CB2" s="44">
        <f>SUM(CC2+CA2)/2</f>
        <v>1412.82125</v>
      </c>
      <c r="CC2" s="46">
        <f>SUM((C2-D2)/100)*161.8+D2</f>
        <v>1414.5174999999999</v>
      </c>
      <c r="CD2" s="44">
        <f>SUM(CC2+CE2)/2</f>
        <v>1416.61625</v>
      </c>
      <c r="CE2" s="54">
        <f>SUM((C2-D2)/100)*176.4+D2</f>
        <v>1418.7149999999999</v>
      </c>
      <c r="CF2" s="43">
        <f>SUM((C2-D2)/100)*200+D2</f>
        <v>1425.5</v>
      </c>
      <c r="CG2" s="48">
        <f>SUM((C2-D2)/100)*223.6+D2</f>
        <v>1432.2850000000001</v>
      </c>
      <c r="CH2" s="46">
        <f>SUM((C2-D2)/100)*238.2+D2</f>
        <v>1436.4825000000001</v>
      </c>
      <c r="CI2" s="48">
        <f>SUM((C2-D2)/100)*250+D2</f>
        <v>1439.875</v>
      </c>
      <c r="CJ2" s="44">
        <f>SUM(CK2+CI2)/2</f>
        <v>1441.57125</v>
      </c>
      <c r="CK2" s="43">
        <f>SUM((C2-D2)/100)*261.8+D2</f>
        <v>1443.2674999999999</v>
      </c>
      <c r="CL2" s="47" t="str">
        <f>A2</f>
        <v>ACC</v>
      </c>
      <c r="CM2" s="44">
        <f>SUM(CN2+CK2)/2</f>
        <v>1445.36625</v>
      </c>
      <c r="CN2" s="48">
        <f>SUM((C2-D2)/100)*276.4+D2</f>
        <v>1447.4649999999999</v>
      </c>
      <c r="CO2" s="43">
        <f>SUM((C2-D2)/100)*300+D2</f>
        <v>1454.25</v>
      </c>
      <c r="CP2" s="48">
        <f>SUM((C2-D2)/100)*323.6+D2</f>
        <v>1461.0350000000001</v>
      </c>
      <c r="CQ2" s="46">
        <f>SUM((C2-D2)/100)*338.2+D2</f>
        <v>1465.2325000000001</v>
      </c>
      <c r="CR2" s="48">
        <f>SUM((C2-D2)/100)*350+D2</f>
        <v>1468.625</v>
      </c>
      <c r="CS2" s="44">
        <f>SUM(CT2+CR2)/2</f>
        <v>1470.32125</v>
      </c>
      <c r="CT2" s="43">
        <f>SUM((C2-D2)/100)*361.8+D2</f>
        <v>1472.0174999999999</v>
      </c>
      <c r="CU2" s="44">
        <f>SUM(CT2+CV2)/2</f>
        <v>1474.11625</v>
      </c>
      <c r="CV2" s="48">
        <f>SUM((C2-D2)/100)*376.4+D2</f>
        <v>1476.2149999999999</v>
      </c>
      <c r="CW2" s="43">
        <f>SUM((C2-D2)/100)*400+D2</f>
        <v>1483</v>
      </c>
      <c r="CX2" s="48">
        <f>SUM((C2-D2)/100)*423.6+D2</f>
        <v>1489.7850000000001</v>
      </c>
      <c r="CY2" s="46">
        <f>SUM((C2-D2)/100)*438.2+D2</f>
        <v>1493.9825000000001</v>
      </c>
      <c r="CZ2" s="48">
        <f>SUM((C2-D2)/100)*450+D2</f>
        <v>1497.375</v>
      </c>
      <c r="DA2" s="44">
        <f>SUM(DB2+CZ2)/2</f>
        <v>1499.07125</v>
      </c>
      <c r="DB2" s="43">
        <f>SUM((C2-D2)/100)*461.8+D2</f>
        <v>1500.7674999999999</v>
      </c>
      <c r="DC2" s="44">
        <f>SUM(DB2+DD2)/2</f>
        <v>1502.86625</v>
      </c>
      <c r="DD2" s="48">
        <f>SUM((C2-D2)/100)*476.4+D2</f>
        <v>1504.9649999999999</v>
      </c>
    </row>
    <row r="3" spans="1:108" s="63" customFormat="1" x14ac:dyDescent="0.25">
      <c r="A3" s="66" t="s">
        <v>72</v>
      </c>
      <c r="B3" s="64">
        <v>201.7</v>
      </c>
      <c r="C3" s="64">
        <v>202.8</v>
      </c>
      <c r="D3" s="64">
        <v>197.1</v>
      </c>
      <c r="E3" s="64">
        <v>199.4</v>
      </c>
      <c r="F3" s="64">
        <v>199.4</v>
      </c>
      <c r="G3" s="15" t="s">
        <v>54</v>
      </c>
      <c r="H3" s="64">
        <v>202.8</v>
      </c>
      <c r="I3" s="64">
        <v>1511628</v>
      </c>
      <c r="J3" s="64">
        <v>301333852.60000002</v>
      </c>
      <c r="K3" s="65">
        <v>41232</v>
      </c>
      <c r="L3" s="64">
        <v>23954</v>
      </c>
      <c r="M3" s="34">
        <f>SUM(E3-H3)</f>
        <v>-3.4000000000000057</v>
      </c>
      <c r="N3" s="35">
        <f>SUM(M3/H3)*100</f>
        <v>-1.6765285996055252</v>
      </c>
      <c r="O3" s="36">
        <f>(+C3+D3+E3)/3</f>
        <v>199.76666666666665</v>
      </c>
      <c r="P3" s="37" t="b">
        <f>AND($E3&gt;$O3)</f>
        <v>0</v>
      </c>
      <c r="Q3" s="38">
        <f>SUM(C3-D3)</f>
        <v>5.7000000000000171</v>
      </c>
      <c r="R3" s="39">
        <f>SUM(Q3/E3)*100</f>
        <v>2.8585757271815533</v>
      </c>
      <c r="S3" s="10">
        <f>SUM(C3-E3)*100/E3</f>
        <v>1.7051153460381172</v>
      </c>
      <c r="T3" s="10">
        <f>SUM(C3-H3)*100/H3</f>
        <v>0</v>
      </c>
      <c r="U3" s="40">
        <f>SUM(E3-D3)*100/E3</f>
        <v>1.1534603811434359</v>
      </c>
      <c r="V3" s="40">
        <f>SUM(H3-D3)*100/H3</f>
        <v>2.8106508875739729</v>
      </c>
      <c r="W3" s="41">
        <f>(+C3+D3+E3)/3</f>
        <v>199.76666666666665</v>
      </c>
      <c r="X3" s="37" t="b">
        <f>AND($E3&gt;$W3)</f>
        <v>0</v>
      </c>
      <c r="Y3" s="42" t="str">
        <f>A3</f>
        <v>AMBUJACEM</v>
      </c>
      <c r="Z3" s="43">
        <f>C3-SUM((C3-D3)/100)*461.8</f>
        <v>176.47739999999993</v>
      </c>
      <c r="AA3" s="44">
        <f>SUM(Z3+AB3)/2</f>
        <v>176.81369999999993</v>
      </c>
      <c r="AB3" s="45">
        <f>C3-SUM((C3-D3)/100)*450</f>
        <v>177.14999999999992</v>
      </c>
      <c r="AC3" s="46">
        <f>C3-SUM((C3-D3)/100)*438.2</f>
        <v>177.82259999999994</v>
      </c>
      <c r="AD3" s="45">
        <f>C3-SUM((C3-D3)/100)*423.6</f>
        <v>178.65479999999994</v>
      </c>
      <c r="AE3" s="43">
        <f>C3-SUM((C3-D3)/100)*400</f>
        <v>179.99999999999994</v>
      </c>
      <c r="AF3" s="45">
        <f>C3-SUM((C3-D3)/100)*376.4</f>
        <v>181.34519999999995</v>
      </c>
      <c r="AG3" s="44">
        <f>SUM(AH3+AF3)/2</f>
        <v>181.76129999999995</v>
      </c>
      <c r="AH3" s="43">
        <f>C3-SUM((C3-D3)/100)*361.8</f>
        <v>182.17739999999995</v>
      </c>
      <c r="AI3" s="44">
        <f>SUM(AK3+AH3)/2</f>
        <v>182.51369999999997</v>
      </c>
      <c r="AJ3" s="47" t="str">
        <f>A3</f>
        <v>AMBUJACEM</v>
      </c>
      <c r="AK3" s="45">
        <f>C3-SUM((C3-D3)/100)*350</f>
        <v>182.84999999999997</v>
      </c>
      <c r="AL3" s="46">
        <f>C3-SUM((C3-D3)/100)*338.2</f>
        <v>183.52259999999995</v>
      </c>
      <c r="AM3" s="45">
        <f>C3-SUM((C3-D3)/100)*323.6</f>
        <v>184.35479999999995</v>
      </c>
      <c r="AN3" s="43">
        <f>C3-SUM((C3-D3)/100)*300</f>
        <v>185.69999999999996</v>
      </c>
      <c r="AO3" s="45">
        <f>C3-SUM((C3-D3)/100)*276.4</f>
        <v>187.04519999999997</v>
      </c>
      <c r="AP3" s="44">
        <f>SUM(AO3+AQ3)/2</f>
        <v>187.46129999999997</v>
      </c>
      <c r="AQ3" s="43">
        <f>C3-SUM((C3-D3)/100)*261.8</f>
        <v>187.87739999999997</v>
      </c>
      <c r="AR3" s="44">
        <f>SUM(AS3+AQ3)/2</f>
        <v>188.21369999999996</v>
      </c>
      <c r="AS3" s="45">
        <f>C3-SUM((C3-D3)/100)*250</f>
        <v>188.54999999999995</v>
      </c>
      <c r="AT3" s="46">
        <f>C3-SUM((C3-D3)/100)*238.2</f>
        <v>189.22259999999997</v>
      </c>
      <c r="AU3" s="45">
        <f>C3-SUM((C3-D3)/100)*223.6</f>
        <v>190.05479999999997</v>
      </c>
      <c r="AV3" s="43">
        <f>C3-SUM((C3-D3)/100)*200</f>
        <v>191.39999999999998</v>
      </c>
      <c r="AW3" s="45">
        <f>C3-SUM((C3-D3)/100)*176.4</f>
        <v>192.74519999999998</v>
      </c>
      <c r="AX3" s="44">
        <f>SUM(AW3+AY3)/2</f>
        <v>193.16129999999998</v>
      </c>
      <c r="AY3" s="43">
        <f>C3-SUM((C3-D3)/100)*161.8</f>
        <v>193.57739999999998</v>
      </c>
      <c r="AZ3" s="44">
        <f>SUM(BA3+AY3)/2</f>
        <v>193.91370000000001</v>
      </c>
      <c r="BA3" s="45">
        <f>C3-SUM((C3-D3)/100)*150</f>
        <v>194.25</v>
      </c>
      <c r="BB3" s="46">
        <f>C3-SUM((C3-D3)/100)*138.2</f>
        <v>194.92259999999999</v>
      </c>
      <c r="BC3" s="48">
        <f>C3-SUM((C3-D3)/100)*123.6</f>
        <v>195.75479999999999</v>
      </c>
      <c r="BD3" s="49" t="str">
        <f>A3</f>
        <v>AMBUJACEM</v>
      </c>
      <c r="BE3" s="41">
        <f>(+C3+D3+E3)/3</f>
        <v>199.76666666666665</v>
      </c>
      <c r="BF3" s="50">
        <f>SUM(E3)</f>
        <v>199.4</v>
      </c>
      <c r="BG3" s="51">
        <f>SUM(H3)</f>
        <v>202.8</v>
      </c>
      <c r="BH3" s="34">
        <f>SUM(E3-H3)</f>
        <v>-3.4000000000000057</v>
      </c>
      <c r="BI3" s="52">
        <f>SUM(M3/H3)*100</f>
        <v>-1.6765285996055252</v>
      </c>
      <c r="BJ3" s="44">
        <f>SUM(BK3+BC3)/2</f>
        <v>196.42739999999998</v>
      </c>
      <c r="BK3" s="46">
        <f>SUM(D3)</f>
        <v>197.1</v>
      </c>
      <c r="BL3" s="44">
        <f>SUM(BM3+BK3)/2</f>
        <v>197.77260000000001</v>
      </c>
      <c r="BM3" s="48">
        <f>SUM((C3-D3)/100)*23.6+D3</f>
        <v>198.4452</v>
      </c>
      <c r="BN3" s="53">
        <f>SUM(BM3+BO3)/2</f>
        <v>198.8613</v>
      </c>
      <c r="BO3" s="46">
        <f>SUM((C3-D3)/100)*38.2+D3</f>
        <v>199.2774</v>
      </c>
      <c r="BP3" s="53">
        <f>SUM(BO3+BQ3)/2</f>
        <v>199.61369999999999</v>
      </c>
      <c r="BQ3" s="54">
        <f>SUM(C3+D3)/2</f>
        <v>199.95</v>
      </c>
      <c r="BR3" s="44">
        <f>SUM(BS3+BQ3)/2</f>
        <v>200.28629999999998</v>
      </c>
      <c r="BS3" s="46">
        <f>SUM((C3-D3)/100)*61.8+D3</f>
        <v>200.62260000000001</v>
      </c>
      <c r="BT3" s="44">
        <f>SUM(BS3+BU3)/2</f>
        <v>201.03870000000001</v>
      </c>
      <c r="BU3" s="54">
        <f>SUM((C3-D3)/100)*76.4+D3</f>
        <v>201.45480000000001</v>
      </c>
      <c r="BV3" s="44">
        <f>SUM(BW3+BU3)/2</f>
        <v>202.12740000000002</v>
      </c>
      <c r="BW3" s="46">
        <f>SUM(C3)</f>
        <v>202.8</v>
      </c>
      <c r="BX3" s="44">
        <f>SUM(BY3+BW3)/2</f>
        <v>203.4726</v>
      </c>
      <c r="BY3" s="48">
        <f>SUM((C3-D3)/100)*123.6+D3</f>
        <v>204.14520000000002</v>
      </c>
      <c r="BZ3" s="46">
        <f>SUM((C3-D3)/100)*138.2+D3</f>
        <v>204.97740000000002</v>
      </c>
      <c r="CA3" s="48">
        <f>SUM((C3-D3)/100)*150+D3</f>
        <v>205.65000000000003</v>
      </c>
      <c r="CB3" s="44">
        <f>SUM(CC3+CA3)/2</f>
        <v>205.98630000000003</v>
      </c>
      <c r="CC3" s="46">
        <f>SUM((C3-D3)/100)*161.8+D3</f>
        <v>206.32260000000002</v>
      </c>
      <c r="CD3" s="44">
        <f>SUM(CC3+CE3)/2</f>
        <v>206.73870000000002</v>
      </c>
      <c r="CE3" s="54">
        <f>SUM((C3-D3)/100)*176.4+D3</f>
        <v>207.15480000000002</v>
      </c>
      <c r="CF3" s="43">
        <f>SUM((C3-D3)/100)*200+D3</f>
        <v>208.50000000000003</v>
      </c>
      <c r="CG3" s="48">
        <f>SUM((C3-D3)/100)*223.6+D3</f>
        <v>209.84520000000003</v>
      </c>
      <c r="CH3" s="46">
        <f>SUM((C3-D3)/100)*238.2+D3</f>
        <v>210.67740000000003</v>
      </c>
      <c r="CI3" s="48">
        <f>SUM((C3-D3)/100)*250+D3</f>
        <v>211.35000000000002</v>
      </c>
      <c r="CJ3" s="44">
        <f>SUM(CK3+CI3)/2</f>
        <v>211.68630000000002</v>
      </c>
      <c r="CK3" s="43">
        <f>SUM((C3-D3)/100)*261.8+D3</f>
        <v>212.02260000000004</v>
      </c>
      <c r="CL3" s="47" t="str">
        <f>A3</f>
        <v>AMBUJACEM</v>
      </c>
      <c r="CM3" s="44">
        <f>SUM(CN3+CK3)/2</f>
        <v>212.43870000000004</v>
      </c>
      <c r="CN3" s="48">
        <f>SUM((C3-D3)/100)*276.4+D3</f>
        <v>212.85480000000004</v>
      </c>
      <c r="CO3" s="43">
        <f>SUM((C3-D3)/100)*300+D3</f>
        <v>214.20000000000005</v>
      </c>
      <c r="CP3" s="48">
        <f>SUM((C3-D3)/100)*323.6+D3</f>
        <v>215.54520000000005</v>
      </c>
      <c r="CQ3" s="46">
        <f>SUM((C3-D3)/100)*338.2+D3</f>
        <v>216.37740000000005</v>
      </c>
      <c r="CR3" s="48">
        <f>SUM((C3-D3)/100)*350+D3</f>
        <v>217.05000000000007</v>
      </c>
      <c r="CS3" s="44">
        <f>SUM(CT3+CR3)/2</f>
        <v>217.38630000000006</v>
      </c>
      <c r="CT3" s="43">
        <f>SUM((C3-D3)/100)*361.8+D3</f>
        <v>217.72260000000006</v>
      </c>
      <c r="CU3" s="44">
        <f>SUM(CT3+CV3)/2</f>
        <v>218.13870000000006</v>
      </c>
      <c r="CV3" s="48">
        <f>SUM((C3-D3)/100)*376.4+D3</f>
        <v>218.55480000000006</v>
      </c>
      <c r="CW3" s="43">
        <f>SUM((C3-D3)/100)*400+D3</f>
        <v>219.90000000000006</v>
      </c>
      <c r="CX3" s="48">
        <f>SUM((C3-D3)/100)*423.6+D3</f>
        <v>221.24520000000007</v>
      </c>
      <c r="CY3" s="46">
        <f>SUM((C3-D3)/100)*438.2+D3</f>
        <v>222.07740000000007</v>
      </c>
      <c r="CZ3" s="48">
        <f>SUM((C3-D3)/100)*450+D3</f>
        <v>222.75000000000006</v>
      </c>
      <c r="DA3" s="44">
        <f>SUM(DB3+CZ3)/2</f>
        <v>223.08630000000005</v>
      </c>
      <c r="DB3" s="43">
        <f>SUM((C3-D3)/100)*461.8+D3</f>
        <v>223.42260000000007</v>
      </c>
      <c r="DC3" s="44">
        <f>SUM(DB3+DD3)/2</f>
        <v>223.83870000000007</v>
      </c>
      <c r="DD3" s="48">
        <f>SUM((C3-D3)/100)*476.4+D3</f>
        <v>224.25480000000007</v>
      </c>
    </row>
    <row r="4" spans="1:108" s="63" customFormat="1" x14ac:dyDescent="0.25">
      <c r="A4" s="66" t="s">
        <v>73</v>
      </c>
      <c r="B4" s="64">
        <v>3960</v>
      </c>
      <c r="C4" s="64">
        <v>3960</v>
      </c>
      <c r="D4" s="64">
        <v>3850</v>
      </c>
      <c r="E4" s="64">
        <v>3876.75</v>
      </c>
      <c r="F4" s="64">
        <v>3876.75</v>
      </c>
      <c r="G4" s="22" t="s">
        <v>52</v>
      </c>
      <c r="H4" s="64">
        <v>3951.05</v>
      </c>
      <c r="I4" s="64">
        <v>68405</v>
      </c>
      <c r="J4" s="64">
        <v>266309551.40000001</v>
      </c>
      <c r="K4" s="65">
        <v>41232</v>
      </c>
      <c r="L4" s="64">
        <v>7951</v>
      </c>
      <c r="M4" s="34">
        <f>SUM(E4-H4)</f>
        <v>-74.300000000000182</v>
      </c>
      <c r="N4" s="35">
        <f>SUM(M4/H4)*100</f>
        <v>-1.8805127750851085</v>
      </c>
      <c r="O4" s="36">
        <f>(+C4+D4+E4)/3</f>
        <v>3895.5833333333335</v>
      </c>
      <c r="P4" s="37" t="b">
        <f>AND($E4&gt;$O4)</f>
        <v>0</v>
      </c>
      <c r="Q4" s="38">
        <f>SUM(C4-D4)</f>
        <v>110</v>
      </c>
      <c r="R4" s="39">
        <f>SUM(Q4/E4)*100</f>
        <v>2.8374282582059713</v>
      </c>
      <c r="S4" s="10">
        <f>SUM(C4-E4)*100/E4</f>
        <v>2.1474172954149737</v>
      </c>
      <c r="T4" s="10">
        <f>SUM(C4-H4)*100/H4</f>
        <v>0.2265220637551997</v>
      </c>
      <c r="U4" s="40">
        <f>SUM(E4-D4)*100/E4</f>
        <v>0.69001096279099761</v>
      </c>
      <c r="V4" s="40">
        <f>SUM(H4-D4)*100/H4</f>
        <v>2.5575479935713337</v>
      </c>
      <c r="W4" s="41">
        <f>(+C4+D4+E4)/3</f>
        <v>3895.5833333333335</v>
      </c>
      <c r="X4" s="37" t="b">
        <f>AND($E4&gt;$W4)</f>
        <v>0</v>
      </c>
      <c r="Y4" s="42" t="str">
        <f>A4</f>
        <v>ASIANPAINT</v>
      </c>
      <c r="Z4" s="43">
        <f>C4-SUM((C4-D4)/100)*461.8</f>
        <v>3452.02</v>
      </c>
      <c r="AA4" s="44">
        <f>SUM(Z4+AB4)/2</f>
        <v>3458.51</v>
      </c>
      <c r="AB4" s="45">
        <f>C4-SUM((C4-D4)/100)*450</f>
        <v>3465</v>
      </c>
      <c r="AC4" s="46">
        <f>C4-SUM((C4-D4)/100)*438.2</f>
        <v>3477.98</v>
      </c>
      <c r="AD4" s="45">
        <f>C4-SUM((C4-D4)/100)*423.6</f>
        <v>3494.04</v>
      </c>
      <c r="AE4" s="43">
        <f>C4-SUM((C4-D4)/100)*400</f>
        <v>3520</v>
      </c>
      <c r="AF4" s="45">
        <f>C4-SUM((C4-D4)/100)*376.4</f>
        <v>3545.96</v>
      </c>
      <c r="AG4" s="44">
        <f>SUM(AH4+AF4)/2</f>
        <v>3553.99</v>
      </c>
      <c r="AH4" s="43">
        <f>C4-SUM((C4-D4)/100)*361.8</f>
        <v>3562.02</v>
      </c>
      <c r="AI4" s="44">
        <f>SUM(AK4+AH4)/2</f>
        <v>3568.51</v>
      </c>
      <c r="AJ4" s="47" t="str">
        <f>A4</f>
        <v>ASIANPAINT</v>
      </c>
      <c r="AK4" s="45">
        <f>C4-SUM((C4-D4)/100)*350</f>
        <v>3575</v>
      </c>
      <c r="AL4" s="46">
        <f>C4-SUM((C4-D4)/100)*338.2</f>
        <v>3587.98</v>
      </c>
      <c r="AM4" s="45">
        <f>C4-SUM((C4-D4)/100)*323.6</f>
        <v>3604.04</v>
      </c>
      <c r="AN4" s="43">
        <f>C4-SUM((C4-D4)/100)*300</f>
        <v>3630</v>
      </c>
      <c r="AO4" s="45">
        <f>C4-SUM((C4-D4)/100)*276.4</f>
        <v>3655.96</v>
      </c>
      <c r="AP4" s="44">
        <f>SUM(AO4+AQ4)/2</f>
        <v>3663.99</v>
      </c>
      <c r="AQ4" s="43">
        <f>C4-SUM((C4-D4)/100)*261.8</f>
        <v>3672.02</v>
      </c>
      <c r="AR4" s="44">
        <f>SUM(AS4+AQ4)/2</f>
        <v>3678.51</v>
      </c>
      <c r="AS4" s="45">
        <f>C4-SUM((C4-D4)/100)*250</f>
        <v>3685</v>
      </c>
      <c r="AT4" s="46">
        <f>C4-SUM((C4-D4)/100)*238.2</f>
        <v>3697.98</v>
      </c>
      <c r="AU4" s="45">
        <f>C4-SUM((C4-D4)/100)*223.6</f>
        <v>3714.04</v>
      </c>
      <c r="AV4" s="43">
        <f>C4-SUM((C4-D4)/100)*200</f>
        <v>3740</v>
      </c>
      <c r="AW4" s="45">
        <f>C4-SUM((C4-D4)/100)*176.4</f>
        <v>3765.96</v>
      </c>
      <c r="AX4" s="44">
        <f>SUM(AW4+AY4)/2</f>
        <v>3773.99</v>
      </c>
      <c r="AY4" s="43">
        <f>C4-SUM((C4-D4)/100)*161.8</f>
        <v>3782.02</v>
      </c>
      <c r="AZ4" s="44">
        <f>SUM(BA4+AY4)/2</f>
        <v>3788.51</v>
      </c>
      <c r="BA4" s="45">
        <f>C4-SUM((C4-D4)/100)*150</f>
        <v>3795</v>
      </c>
      <c r="BB4" s="46">
        <f>C4-SUM((C4-D4)/100)*138.2</f>
        <v>3807.98</v>
      </c>
      <c r="BC4" s="48">
        <f>C4-SUM((C4-D4)/100)*123.6</f>
        <v>3824.04</v>
      </c>
      <c r="BD4" s="49" t="str">
        <f>A4</f>
        <v>ASIANPAINT</v>
      </c>
      <c r="BE4" s="41">
        <f>(+C4+D4+E4)/3</f>
        <v>3895.5833333333335</v>
      </c>
      <c r="BF4" s="50">
        <f>SUM(E4)</f>
        <v>3876.75</v>
      </c>
      <c r="BG4" s="51">
        <f>SUM(H4)</f>
        <v>3951.05</v>
      </c>
      <c r="BH4" s="34">
        <f>SUM(E4-H4)</f>
        <v>-74.300000000000182</v>
      </c>
      <c r="BI4" s="52">
        <f>SUM(M4/H4)*100</f>
        <v>-1.8805127750851085</v>
      </c>
      <c r="BJ4" s="44">
        <f>SUM(BK4+BC4)/2</f>
        <v>3837.02</v>
      </c>
      <c r="BK4" s="46">
        <f>SUM(D4)</f>
        <v>3850</v>
      </c>
      <c r="BL4" s="44">
        <f>SUM(BM4+BK4)/2</f>
        <v>3862.98</v>
      </c>
      <c r="BM4" s="48">
        <f>SUM((C4-D4)/100)*23.6+D4</f>
        <v>3875.96</v>
      </c>
      <c r="BN4" s="53">
        <f>SUM(BM4+BO4)/2</f>
        <v>3883.99</v>
      </c>
      <c r="BO4" s="46">
        <f>SUM((C4-D4)/100)*38.2+D4</f>
        <v>3892.02</v>
      </c>
      <c r="BP4" s="53">
        <f>SUM(BO4+BQ4)/2</f>
        <v>3898.51</v>
      </c>
      <c r="BQ4" s="54">
        <f>SUM(C4+D4)/2</f>
        <v>3905</v>
      </c>
      <c r="BR4" s="44">
        <f>SUM(BS4+BQ4)/2</f>
        <v>3911.49</v>
      </c>
      <c r="BS4" s="46">
        <f>SUM((C4-D4)/100)*61.8+D4</f>
        <v>3917.98</v>
      </c>
      <c r="BT4" s="44">
        <f>SUM(BS4+BU4)/2</f>
        <v>3926.01</v>
      </c>
      <c r="BU4" s="54">
        <f>SUM((C4-D4)/100)*76.4+D4</f>
        <v>3934.04</v>
      </c>
      <c r="BV4" s="44">
        <f>SUM(BW4+BU4)/2</f>
        <v>3947.02</v>
      </c>
      <c r="BW4" s="46">
        <f>SUM(C4)</f>
        <v>3960</v>
      </c>
      <c r="BX4" s="44">
        <f>SUM(BY4+BW4)/2</f>
        <v>3972.98</v>
      </c>
      <c r="BY4" s="48">
        <f>SUM((C4-D4)/100)*123.6+D4</f>
        <v>3985.96</v>
      </c>
      <c r="BZ4" s="46">
        <f>SUM((C4-D4)/100)*138.2+D4</f>
        <v>4002.02</v>
      </c>
      <c r="CA4" s="48">
        <f>SUM((C4-D4)/100)*150+D4</f>
        <v>4015</v>
      </c>
      <c r="CB4" s="44">
        <f>SUM(CC4+CA4)/2</f>
        <v>4021.49</v>
      </c>
      <c r="CC4" s="46">
        <f>SUM((C4-D4)/100)*161.8+D4</f>
        <v>4027.98</v>
      </c>
      <c r="CD4" s="44">
        <f>SUM(CC4+CE4)/2</f>
        <v>4036.01</v>
      </c>
      <c r="CE4" s="54">
        <f>SUM((C4-D4)/100)*176.4+D4</f>
        <v>4044.04</v>
      </c>
      <c r="CF4" s="43">
        <f>SUM((C4-D4)/100)*200+D4</f>
        <v>4070</v>
      </c>
      <c r="CG4" s="48">
        <f>SUM((C4-D4)/100)*223.6+D4</f>
        <v>4095.96</v>
      </c>
      <c r="CH4" s="46">
        <f>SUM((C4-D4)/100)*238.2+D4</f>
        <v>4112.0200000000004</v>
      </c>
      <c r="CI4" s="48">
        <f>SUM((C4-D4)/100)*250+D4</f>
        <v>4125</v>
      </c>
      <c r="CJ4" s="44">
        <f>SUM(CK4+CI4)/2</f>
        <v>4131.49</v>
      </c>
      <c r="CK4" s="43">
        <f>SUM((C4-D4)/100)*261.8+D4</f>
        <v>4137.9799999999996</v>
      </c>
      <c r="CL4" s="47" t="str">
        <f>A4</f>
        <v>ASIANPAINT</v>
      </c>
      <c r="CM4" s="44">
        <f>SUM(CN4+CK4)/2</f>
        <v>4146.01</v>
      </c>
      <c r="CN4" s="48">
        <f>SUM((C4-D4)/100)*276.4+D4</f>
        <v>4154.04</v>
      </c>
      <c r="CO4" s="43">
        <f>SUM((C4-D4)/100)*300+D4</f>
        <v>4180</v>
      </c>
      <c r="CP4" s="48">
        <f>SUM((C4-D4)/100)*323.6+D4</f>
        <v>4205.96</v>
      </c>
      <c r="CQ4" s="46">
        <f>SUM((C4-D4)/100)*338.2+D4</f>
        <v>4222.0200000000004</v>
      </c>
      <c r="CR4" s="48">
        <f>SUM((C4-D4)/100)*350+D4</f>
        <v>4235</v>
      </c>
      <c r="CS4" s="44">
        <f>SUM(CT4+CR4)/2</f>
        <v>4241.49</v>
      </c>
      <c r="CT4" s="43">
        <f>SUM((C4-D4)/100)*361.8+D4</f>
        <v>4247.9799999999996</v>
      </c>
      <c r="CU4" s="44">
        <f>SUM(CT4+CV4)/2</f>
        <v>4256.01</v>
      </c>
      <c r="CV4" s="48">
        <f>SUM((C4-D4)/100)*376.4+D4</f>
        <v>4264.04</v>
      </c>
      <c r="CW4" s="43">
        <f>SUM((C4-D4)/100)*400+D4</f>
        <v>4290</v>
      </c>
      <c r="CX4" s="48">
        <f>SUM((C4-D4)/100)*423.6+D4</f>
        <v>4315.96</v>
      </c>
      <c r="CY4" s="46">
        <f>SUM((C4-D4)/100)*438.2+D4</f>
        <v>4332.0200000000004</v>
      </c>
      <c r="CZ4" s="48">
        <f>SUM((C4-D4)/100)*450+D4</f>
        <v>4345</v>
      </c>
      <c r="DA4" s="44">
        <f>SUM(DB4+CZ4)/2</f>
        <v>4351.49</v>
      </c>
      <c r="DB4" s="43">
        <f>SUM((C4-D4)/100)*461.8+D4</f>
        <v>4357.9800000000005</v>
      </c>
      <c r="DC4" s="44">
        <f>SUM(DB4+DD4)/2</f>
        <v>4366.01</v>
      </c>
      <c r="DD4" s="48">
        <f>SUM((C4-D4)/100)*476.4+D4</f>
        <v>4374.04</v>
      </c>
    </row>
    <row r="5" spans="1:108" s="63" customFormat="1" x14ac:dyDescent="0.25">
      <c r="A5" s="66" t="s">
        <v>74</v>
      </c>
      <c r="B5" s="64">
        <v>1226.5</v>
      </c>
      <c r="C5" s="64">
        <v>1230</v>
      </c>
      <c r="D5" s="64">
        <v>1202.8</v>
      </c>
      <c r="E5" s="64">
        <v>1214.3</v>
      </c>
      <c r="F5" s="64">
        <v>1214.3</v>
      </c>
      <c r="G5" s="15" t="s">
        <v>54</v>
      </c>
      <c r="H5" s="64">
        <v>1226.25</v>
      </c>
      <c r="I5" s="64">
        <v>1287162</v>
      </c>
      <c r="J5" s="64">
        <v>1561897879.8</v>
      </c>
      <c r="K5" s="65">
        <v>41232</v>
      </c>
      <c r="L5" s="64">
        <v>42198</v>
      </c>
      <c r="M5" s="34">
        <f>SUM(E5-H5)</f>
        <v>-11.950000000000045</v>
      </c>
      <c r="N5" s="35">
        <f>SUM(M5/H5)*100</f>
        <v>-0.97451580020387718</v>
      </c>
      <c r="O5" s="36">
        <f>(+C5+D5+E5)/3</f>
        <v>1215.7</v>
      </c>
      <c r="P5" s="37" t="b">
        <f>AND($E5&gt;$O5)</f>
        <v>0</v>
      </c>
      <c r="Q5" s="38">
        <f>SUM(C5-D5)</f>
        <v>27.200000000000045</v>
      </c>
      <c r="R5" s="39">
        <f>SUM(Q5/E5)*100</f>
        <v>2.2399736473688585</v>
      </c>
      <c r="S5" s="10">
        <f>SUM(C5-E5)*100/E5</f>
        <v>1.2929259655768794</v>
      </c>
      <c r="T5" s="10">
        <f>SUM(C5-H5)*100/H5</f>
        <v>0.3058103975535168</v>
      </c>
      <c r="U5" s="40">
        <f>SUM(E5-D5)*100/E5</f>
        <v>0.94704768179197896</v>
      </c>
      <c r="V5" s="40">
        <f>SUM(H5-D5)*100/H5</f>
        <v>1.9123343527013288</v>
      </c>
      <c r="W5" s="41">
        <f>(+C5+D5+E5)/3</f>
        <v>1215.7</v>
      </c>
      <c r="X5" s="37" t="b">
        <f>AND($E5&gt;$W5)</f>
        <v>0</v>
      </c>
      <c r="Y5" s="42" t="str">
        <f>A5</f>
        <v>AXISBANK</v>
      </c>
      <c r="Z5" s="43">
        <f>C5-SUM((C5-D5)/100)*461.8</f>
        <v>1104.3903999999998</v>
      </c>
      <c r="AA5" s="44">
        <f>SUM(Z5+AB5)/2</f>
        <v>1105.9951999999998</v>
      </c>
      <c r="AB5" s="45">
        <f>C5-SUM((C5-D5)/100)*450</f>
        <v>1107.5999999999999</v>
      </c>
      <c r="AC5" s="46">
        <f>C5-SUM((C5-D5)/100)*438.2</f>
        <v>1110.8095999999998</v>
      </c>
      <c r="AD5" s="45">
        <f>C5-SUM((C5-D5)/100)*423.6</f>
        <v>1114.7807999999998</v>
      </c>
      <c r="AE5" s="43">
        <f>C5-SUM((C5-D5)/100)*400</f>
        <v>1121.1999999999998</v>
      </c>
      <c r="AF5" s="45">
        <f>C5-SUM((C5-D5)/100)*376.4</f>
        <v>1127.6191999999999</v>
      </c>
      <c r="AG5" s="44">
        <f>SUM(AH5+AF5)/2</f>
        <v>1129.6047999999998</v>
      </c>
      <c r="AH5" s="43">
        <f>C5-SUM((C5-D5)/100)*361.8</f>
        <v>1131.5903999999998</v>
      </c>
      <c r="AI5" s="44">
        <f>SUM(AK5+AH5)/2</f>
        <v>1133.1951999999997</v>
      </c>
      <c r="AJ5" s="47" t="str">
        <f>A5</f>
        <v>AXISBANK</v>
      </c>
      <c r="AK5" s="45">
        <f>C5-SUM((C5-D5)/100)*350</f>
        <v>1134.7999999999997</v>
      </c>
      <c r="AL5" s="46">
        <f>C5-SUM((C5-D5)/100)*338.2</f>
        <v>1138.0095999999999</v>
      </c>
      <c r="AM5" s="45">
        <f>C5-SUM((C5-D5)/100)*323.6</f>
        <v>1141.9807999999998</v>
      </c>
      <c r="AN5" s="43">
        <f>C5-SUM((C5-D5)/100)*300</f>
        <v>1148.3999999999999</v>
      </c>
      <c r="AO5" s="45">
        <f>C5-SUM((C5-D5)/100)*276.4</f>
        <v>1154.8191999999999</v>
      </c>
      <c r="AP5" s="44">
        <f>SUM(AO5+AQ5)/2</f>
        <v>1156.8047999999999</v>
      </c>
      <c r="AQ5" s="43">
        <f>C5-SUM((C5-D5)/100)*261.8</f>
        <v>1158.7903999999999</v>
      </c>
      <c r="AR5" s="44">
        <f>SUM(AS5+AQ5)/2</f>
        <v>1160.3951999999999</v>
      </c>
      <c r="AS5" s="45">
        <f>C5-SUM((C5-D5)/100)*250</f>
        <v>1162</v>
      </c>
      <c r="AT5" s="46">
        <f>C5-SUM((C5-D5)/100)*238.2</f>
        <v>1165.2095999999999</v>
      </c>
      <c r="AU5" s="45">
        <f>C5-SUM((C5-D5)/100)*223.6</f>
        <v>1169.1807999999999</v>
      </c>
      <c r="AV5" s="43">
        <f>C5-SUM((C5-D5)/100)*200</f>
        <v>1175.5999999999999</v>
      </c>
      <c r="AW5" s="45">
        <f>C5-SUM((C5-D5)/100)*176.4</f>
        <v>1182.0192</v>
      </c>
      <c r="AX5" s="44">
        <f>SUM(AW5+AY5)/2</f>
        <v>1184.0047999999999</v>
      </c>
      <c r="AY5" s="43">
        <f>C5-SUM((C5-D5)/100)*161.8</f>
        <v>1185.9903999999999</v>
      </c>
      <c r="AZ5" s="44">
        <f>SUM(BA5+AY5)/2</f>
        <v>1187.5951999999997</v>
      </c>
      <c r="BA5" s="45">
        <f>C5-SUM((C5-D5)/100)*150</f>
        <v>1189.1999999999998</v>
      </c>
      <c r="BB5" s="46">
        <f>C5-SUM((C5-D5)/100)*138.2</f>
        <v>1192.4096</v>
      </c>
      <c r="BC5" s="48">
        <f>C5-SUM((C5-D5)/100)*123.6</f>
        <v>1196.3807999999999</v>
      </c>
      <c r="BD5" s="49" t="str">
        <f>A5</f>
        <v>AXISBANK</v>
      </c>
      <c r="BE5" s="41">
        <f>(+C5+D5+E5)/3</f>
        <v>1215.7</v>
      </c>
      <c r="BF5" s="50">
        <f>SUM(E5)</f>
        <v>1214.3</v>
      </c>
      <c r="BG5" s="51">
        <f>SUM(H5)</f>
        <v>1226.25</v>
      </c>
      <c r="BH5" s="34">
        <f>SUM(E5-H5)</f>
        <v>-11.950000000000045</v>
      </c>
      <c r="BI5" s="52">
        <f>SUM(M5/H5)*100</f>
        <v>-0.97451580020387718</v>
      </c>
      <c r="BJ5" s="44">
        <f>SUM(BK5+BC5)/2</f>
        <v>1199.5904</v>
      </c>
      <c r="BK5" s="46">
        <f>SUM(D5)</f>
        <v>1202.8</v>
      </c>
      <c r="BL5" s="44">
        <f>SUM(BM5+BK5)/2</f>
        <v>1206.0095999999999</v>
      </c>
      <c r="BM5" s="48">
        <f>SUM((C5-D5)/100)*23.6+D5</f>
        <v>1209.2192</v>
      </c>
      <c r="BN5" s="53">
        <f>SUM(BM5+BO5)/2</f>
        <v>1211.2048</v>
      </c>
      <c r="BO5" s="46">
        <f>SUM((C5-D5)/100)*38.2+D5</f>
        <v>1213.1904</v>
      </c>
      <c r="BP5" s="53">
        <f>SUM(BO5+BQ5)/2</f>
        <v>1214.7952</v>
      </c>
      <c r="BQ5" s="54">
        <f>SUM(C5+D5)/2</f>
        <v>1216.4000000000001</v>
      </c>
      <c r="BR5" s="44">
        <f>SUM(BS5+BQ5)/2</f>
        <v>1218.0048000000002</v>
      </c>
      <c r="BS5" s="46">
        <f>SUM((C5-D5)/100)*61.8+D5</f>
        <v>1219.6096</v>
      </c>
      <c r="BT5" s="44">
        <f>SUM(BS5+BU5)/2</f>
        <v>1221.5952</v>
      </c>
      <c r="BU5" s="54">
        <f>SUM((C5-D5)/100)*76.4+D5</f>
        <v>1223.5808</v>
      </c>
      <c r="BV5" s="44">
        <f>SUM(BW5+BU5)/2</f>
        <v>1226.7903999999999</v>
      </c>
      <c r="BW5" s="46">
        <f>SUM(C5)</f>
        <v>1230</v>
      </c>
      <c r="BX5" s="44">
        <f>SUM(BY5+BW5)/2</f>
        <v>1233.2096000000001</v>
      </c>
      <c r="BY5" s="48">
        <f>SUM((C5-D5)/100)*123.6+D5</f>
        <v>1236.4192</v>
      </c>
      <c r="BZ5" s="46">
        <f>SUM((C5-D5)/100)*138.2+D5</f>
        <v>1240.3904</v>
      </c>
      <c r="CA5" s="48">
        <f>SUM((C5-D5)/100)*150+D5</f>
        <v>1243.5999999999999</v>
      </c>
      <c r="CB5" s="44">
        <f>SUM(CC5+CA5)/2</f>
        <v>1245.2048</v>
      </c>
      <c r="CC5" s="46">
        <f>SUM((C5-D5)/100)*161.8+D5</f>
        <v>1246.8096</v>
      </c>
      <c r="CD5" s="44">
        <f>SUM(CC5+CE5)/2</f>
        <v>1248.7952</v>
      </c>
      <c r="CE5" s="54">
        <f>SUM((C5-D5)/100)*176.4+D5</f>
        <v>1250.7808</v>
      </c>
      <c r="CF5" s="43">
        <f>SUM((C5-D5)/100)*200+D5</f>
        <v>1257.2</v>
      </c>
      <c r="CG5" s="48">
        <f>SUM((C5-D5)/100)*223.6+D5</f>
        <v>1263.6192000000001</v>
      </c>
      <c r="CH5" s="46">
        <f>SUM((C5-D5)/100)*238.2+D5</f>
        <v>1267.5904</v>
      </c>
      <c r="CI5" s="48">
        <f>SUM((C5-D5)/100)*250+D5</f>
        <v>1270.8000000000002</v>
      </c>
      <c r="CJ5" s="44">
        <f>SUM(CK5+CI5)/2</f>
        <v>1272.4048000000003</v>
      </c>
      <c r="CK5" s="43">
        <f>SUM((C5-D5)/100)*261.8+D5</f>
        <v>1274.0096000000001</v>
      </c>
      <c r="CL5" s="47" t="str">
        <f>A5</f>
        <v>AXISBANK</v>
      </c>
      <c r="CM5" s="44">
        <f>SUM(CN5+CK5)/2</f>
        <v>1275.9952000000001</v>
      </c>
      <c r="CN5" s="48">
        <f>SUM((C5-D5)/100)*276.4+D5</f>
        <v>1277.9808</v>
      </c>
      <c r="CO5" s="43">
        <f>SUM((C5-D5)/100)*300+D5</f>
        <v>1284.4000000000001</v>
      </c>
      <c r="CP5" s="48">
        <f>SUM((C5-D5)/100)*323.6+D5</f>
        <v>1290.8192000000001</v>
      </c>
      <c r="CQ5" s="46">
        <f>SUM((C5-D5)/100)*338.2+D5</f>
        <v>1294.7904000000001</v>
      </c>
      <c r="CR5" s="48">
        <f>SUM((C5-D5)/100)*350+D5</f>
        <v>1298</v>
      </c>
      <c r="CS5" s="44">
        <f>SUM(CT5+CR5)/2</f>
        <v>1299.6048000000001</v>
      </c>
      <c r="CT5" s="43">
        <f>SUM((C5-D5)/100)*361.8+D5</f>
        <v>1301.2096000000001</v>
      </c>
      <c r="CU5" s="44">
        <f>SUM(CT5+CV5)/2</f>
        <v>1303.1952000000001</v>
      </c>
      <c r="CV5" s="48">
        <f>SUM((C5-D5)/100)*376.4+D5</f>
        <v>1305.1808000000001</v>
      </c>
      <c r="CW5" s="43">
        <f>SUM((C5-D5)/100)*400+D5</f>
        <v>1311.6000000000001</v>
      </c>
      <c r="CX5" s="48">
        <f>SUM((C5-D5)/100)*423.6+D5</f>
        <v>1318.0192000000002</v>
      </c>
      <c r="CY5" s="46">
        <f>SUM((C5-D5)/100)*438.2+D5</f>
        <v>1321.9904000000001</v>
      </c>
      <c r="CZ5" s="48">
        <f>SUM((C5-D5)/100)*450+D5</f>
        <v>1325.2000000000003</v>
      </c>
      <c r="DA5" s="44">
        <f>SUM(DB5+CZ5)/2</f>
        <v>1326.8048000000003</v>
      </c>
      <c r="DB5" s="43">
        <f>SUM((C5-D5)/100)*461.8+D5</f>
        <v>1328.4096000000002</v>
      </c>
      <c r="DC5" s="44">
        <f>SUM(DB5+DD5)/2</f>
        <v>1330.3952000000002</v>
      </c>
      <c r="DD5" s="48">
        <f>SUM((C5-D5)/100)*476.4+D5</f>
        <v>1332.3808000000001</v>
      </c>
    </row>
    <row r="6" spans="1:108" s="63" customFormat="1" x14ac:dyDescent="0.25">
      <c r="A6" s="66" t="s">
        <v>75</v>
      </c>
      <c r="B6" s="64">
        <v>1815</v>
      </c>
      <c r="C6" s="64">
        <v>1858.6</v>
      </c>
      <c r="D6" s="64">
        <v>1805.45</v>
      </c>
      <c r="E6" s="64">
        <v>1850.55</v>
      </c>
      <c r="F6" s="64">
        <v>1850.55</v>
      </c>
      <c r="G6" s="15" t="s">
        <v>60</v>
      </c>
      <c r="H6" s="64">
        <v>1813.55</v>
      </c>
      <c r="I6" s="64">
        <v>261767</v>
      </c>
      <c r="J6" s="64">
        <v>480107841.80000001</v>
      </c>
      <c r="K6" s="65">
        <v>41232</v>
      </c>
      <c r="L6" s="64">
        <v>14230</v>
      </c>
      <c r="M6" s="34">
        <f>SUM(E6-H6)</f>
        <v>37</v>
      </c>
      <c r="N6" s="35">
        <f>SUM(M6/H6)*100</f>
        <v>2.0401974028838468</v>
      </c>
      <c r="O6" s="36">
        <f>(+C6+D6+E6)/3</f>
        <v>1838.2</v>
      </c>
      <c r="P6" s="37" t="b">
        <f>AND($E6&gt;$O6)</f>
        <v>1</v>
      </c>
      <c r="Q6" s="38">
        <f>SUM(C6-D6)</f>
        <v>53.149999999999864</v>
      </c>
      <c r="R6" s="39">
        <f>SUM(Q6/E6)*100</f>
        <v>2.8721190997271009</v>
      </c>
      <c r="S6" s="10">
        <f>SUM(C6-E6)*100/E6</f>
        <v>0.43500580908378345</v>
      </c>
      <c r="T6" s="10">
        <f>SUM(C6-H6)*100/H6</f>
        <v>2.4840781891869512</v>
      </c>
      <c r="U6" s="40">
        <f>SUM(E6-D6)*100/E6</f>
        <v>2.4371132906433175</v>
      </c>
      <c r="V6" s="40">
        <f>SUM(H6-D6)*100/H6</f>
        <v>0.44663780982051277</v>
      </c>
      <c r="W6" s="41">
        <f>(+C6+D6+E6)/3</f>
        <v>1838.2</v>
      </c>
      <c r="X6" s="37" t="b">
        <f>AND($E6&gt;$W6)</f>
        <v>1</v>
      </c>
      <c r="Y6" s="42" t="str">
        <f>A6</f>
        <v>BAJAJ-AUTO</v>
      </c>
      <c r="Z6" s="43">
        <f>C6-SUM((C6-D6)/100)*461.8</f>
        <v>1613.1533000000006</v>
      </c>
      <c r="AA6" s="44">
        <f>SUM(Z6+AB6)/2</f>
        <v>1616.2891500000005</v>
      </c>
      <c r="AB6" s="45">
        <f>C6-SUM((C6-D6)/100)*450</f>
        <v>1619.4250000000006</v>
      </c>
      <c r="AC6" s="46">
        <f>C6-SUM((C6-D6)/100)*438.2</f>
        <v>1625.6967000000004</v>
      </c>
      <c r="AD6" s="45">
        <f>C6-SUM((C6-D6)/100)*423.6</f>
        <v>1633.4566000000004</v>
      </c>
      <c r="AE6" s="43">
        <f>C6-SUM((C6-D6)/100)*400</f>
        <v>1646.0000000000005</v>
      </c>
      <c r="AF6" s="45">
        <f>C6-SUM((C6-D6)/100)*376.4</f>
        <v>1658.5434000000005</v>
      </c>
      <c r="AG6" s="44">
        <f>SUM(AH6+AF6)/2</f>
        <v>1662.4233500000005</v>
      </c>
      <c r="AH6" s="43">
        <f>C6-SUM((C6-D6)/100)*361.8</f>
        <v>1666.3033000000005</v>
      </c>
      <c r="AI6" s="44">
        <f>SUM(AK6+AH6)/2</f>
        <v>1669.4391500000004</v>
      </c>
      <c r="AJ6" s="47" t="str">
        <f>A6</f>
        <v>BAJAJ-AUTO</v>
      </c>
      <c r="AK6" s="45">
        <f>C6-SUM((C6-D6)/100)*350</f>
        <v>1672.5750000000003</v>
      </c>
      <c r="AL6" s="46">
        <f>C6-SUM((C6-D6)/100)*338.2</f>
        <v>1678.8467000000003</v>
      </c>
      <c r="AM6" s="45">
        <f>C6-SUM((C6-D6)/100)*323.6</f>
        <v>1686.6066000000003</v>
      </c>
      <c r="AN6" s="43">
        <f>C6-SUM((C6-D6)/100)*300</f>
        <v>1699.1500000000003</v>
      </c>
      <c r="AO6" s="45">
        <f>C6-SUM((C6-D6)/100)*276.4</f>
        <v>1711.6934000000003</v>
      </c>
      <c r="AP6" s="44">
        <f>SUM(AO6+AQ6)/2</f>
        <v>1715.5733500000003</v>
      </c>
      <c r="AQ6" s="43">
        <f>C6-SUM((C6-D6)/100)*261.8</f>
        <v>1719.4533000000004</v>
      </c>
      <c r="AR6" s="44">
        <f>SUM(AS6+AQ6)/2</f>
        <v>1722.5891500000002</v>
      </c>
      <c r="AS6" s="45">
        <f>C6-SUM((C6-D6)/100)*250</f>
        <v>1725.7250000000004</v>
      </c>
      <c r="AT6" s="46">
        <f>C6-SUM((C6-D6)/100)*238.2</f>
        <v>1731.9967000000001</v>
      </c>
      <c r="AU6" s="45">
        <f>C6-SUM((C6-D6)/100)*223.6</f>
        <v>1739.7566000000002</v>
      </c>
      <c r="AV6" s="43">
        <f>C6-SUM((C6-D6)/100)*200</f>
        <v>1752.3000000000002</v>
      </c>
      <c r="AW6" s="45">
        <f>C6-SUM((C6-D6)/100)*176.4</f>
        <v>1764.8434000000002</v>
      </c>
      <c r="AX6" s="44">
        <f>SUM(AW6+AY6)/2</f>
        <v>1768.7233500000002</v>
      </c>
      <c r="AY6" s="43">
        <f>C6-SUM((C6-D6)/100)*161.8</f>
        <v>1772.6033000000002</v>
      </c>
      <c r="AZ6" s="44">
        <f>SUM(BA6+AY6)/2</f>
        <v>1775.7391500000001</v>
      </c>
      <c r="BA6" s="45">
        <f>C6-SUM((C6-D6)/100)*150</f>
        <v>1778.875</v>
      </c>
      <c r="BB6" s="46">
        <f>C6-SUM((C6-D6)/100)*138.2</f>
        <v>1785.1467</v>
      </c>
      <c r="BC6" s="48">
        <f>C6-SUM((C6-D6)/100)*123.6</f>
        <v>1792.9066</v>
      </c>
      <c r="BD6" s="49" t="str">
        <f>A6</f>
        <v>BAJAJ-AUTO</v>
      </c>
      <c r="BE6" s="41">
        <f>(+C6+D6+E6)/3</f>
        <v>1838.2</v>
      </c>
      <c r="BF6" s="50">
        <f>SUM(E6)</f>
        <v>1850.55</v>
      </c>
      <c r="BG6" s="51">
        <f>SUM(H6)</f>
        <v>1813.55</v>
      </c>
      <c r="BH6" s="34">
        <f>SUM(E6-H6)</f>
        <v>37</v>
      </c>
      <c r="BI6" s="52">
        <f>SUM(M6/H6)*100</f>
        <v>2.0401974028838468</v>
      </c>
      <c r="BJ6" s="44">
        <f>SUM(BK6+BC6)/2</f>
        <v>1799.1783</v>
      </c>
      <c r="BK6" s="46">
        <f>SUM(D6)</f>
        <v>1805.45</v>
      </c>
      <c r="BL6" s="44">
        <f>SUM(BM6+BK6)/2</f>
        <v>1811.7217000000001</v>
      </c>
      <c r="BM6" s="48">
        <f>SUM((C6-D6)/100)*23.6+D6</f>
        <v>1817.9934000000001</v>
      </c>
      <c r="BN6" s="53">
        <f>SUM(BM6+BO6)/2</f>
        <v>1821.8733500000001</v>
      </c>
      <c r="BO6" s="46">
        <f>SUM((C6-D6)/100)*38.2+D6</f>
        <v>1825.7533000000001</v>
      </c>
      <c r="BP6" s="53">
        <f>SUM(BO6+BQ6)/2</f>
        <v>1828.88915</v>
      </c>
      <c r="BQ6" s="54">
        <f>SUM(C6+D6)/2</f>
        <v>1832.0250000000001</v>
      </c>
      <c r="BR6" s="44">
        <f>SUM(BS6+BQ6)/2</f>
        <v>1835.16085</v>
      </c>
      <c r="BS6" s="46">
        <f>SUM((C6-D6)/100)*61.8+D6</f>
        <v>1838.2966999999999</v>
      </c>
      <c r="BT6" s="44">
        <f>SUM(BS6+BU6)/2</f>
        <v>1842.1766499999999</v>
      </c>
      <c r="BU6" s="54">
        <f>SUM((C6-D6)/100)*76.4+D6</f>
        <v>1846.0565999999999</v>
      </c>
      <c r="BV6" s="44">
        <f>SUM(BW6+BU6)/2</f>
        <v>1852.3282999999999</v>
      </c>
      <c r="BW6" s="46">
        <f>SUM(C6)</f>
        <v>1858.6</v>
      </c>
      <c r="BX6" s="44">
        <f>SUM(BY6+BW6)/2</f>
        <v>1864.8716999999999</v>
      </c>
      <c r="BY6" s="48">
        <f>SUM((C6-D6)/100)*123.6+D6</f>
        <v>1871.1433999999999</v>
      </c>
      <c r="BZ6" s="46">
        <f>SUM((C6-D6)/100)*138.2+D6</f>
        <v>1878.9032999999999</v>
      </c>
      <c r="CA6" s="48">
        <f>SUM((C6-D6)/100)*150+D6</f>
        <v>1885.1749999999997</v>
      </c>
      <c r="CB6" s="44">
        <f>SUM(CC6+CA6)/2</f>
        <v>1888.3108499999998</v>
      </c>
      <c r="CC6" s="46">
        <f>SUM((C6-D6)/100)*161.8+D6</f>
        <v>1891.4466999999997</v>
      </c>
      <c r="CD6" s="44">
        <f>SUM(CC6+CE6)/2</f>
        <v>1895.3266499999997</v>
      </c>
      <c r="CE6" s="54">
        <f>SUM((C6-D6)/100)*176.4+D6</f>
        <v>1899.2065999999998</v>
      </c>
      <c r="CF6" s="43">
        <f>SUM((C6-D6)/100)*200+D6</f>
        <v>1911.7499999999998</v>
      </c>
      <c r="CG6" s="48">
        <f>SUM((C6-D6)/100)*223.6+D6</f>
        <v>1924.2933999999998</v>
      </c>
      <c r="CH6" s="46">
        <f>SUM((C6-D6)/100)*238.2+D6</f>
        <v>1932.0532999999998</v>
      </c>
      <c r="CI6" s="48">
        <f>SUM((C6-D6)/100)*250+D6</f>
        <v>1938.3249999999998</v>
      </c>
      <c r="CJ6" s="44">
        <f>SUM(CK6+CI6)/2</f>
        <v>1941.4608499999997</v>
      </c>
      <c r="CK6" s="43">
        <f>SUM((C6-D6)/100)*261.8+D6</f>
        <v>1944.5966999999996</v>
      </c>
      <c r="CL6" s="47" t="str">
        <f>A6</f>
        <v>BAJAJ-AUTO</v>
      </c>
      <c r="CM6" s="44">
        <f>SUM(CN6+CK6)/2</f>
        <v>1948.4766499999996</v>
      </c>
      <c r="CN6" s="48">
        <f>SUM((C6-D6)/100)*276.4+D6</f>
        <v>1952.3565999999996</v>
      </c>
      <c r="CO6" s="43">
        <f>SUM((C6-D6)/100)*300+D6</f>
        <v>1964.8999999999996</v>
      </c>
      <c r="CP6" s="48">
        <f>SUM((C6-D6)/100)*323.6+D6</f>
        <v>1977.4433999999997</v>
      </c>
      <c r="CQ6" s="46">
        <f>SUM((C6-D6)/100)*338.2+D6</f>
        <v>1985.2032999999997</v>
      </c>
      <c r="CR6" s="48">
        <f>SUM((C6-D6)/100)*350+D6</f>
        <v>1991.4749999999995</v>
      </c>
      <c r="CS6" s="44">
        <f>SUM(CT6+CR6)/2</f>
        <v>1994.6108499999996</v>
      </c>
      <c r="CT6" s="43">
        <f>SUM((C6-D6)/100)*361.8+D6</f>
        <v>1997.7466999999995</v>
      </c>
      <c r="CU6" s="44">
        <f>SUM(CT6+CV6)/2</f>
        <v>2001.6266499999995</v>
      </c>
      <c r="CV6" s="48">
        <f>SUM((C6-D6)/100)*376.4+D6</f>
        <v>2005.5065999999995</v>
      </c>
      <c r="CW6" s="43">
        <f>SUM((C6-D6)/100)*400+D6</f>
        <v>2018.0499999999995</v>
      </c>
      <c r="CX6" s="48">
        <f>SUM((C6-D6)/100)*423.6+D6</f>
        <v>2030.5933999999995</v>
      </c>
      <c r="CY6" s="46">
        <f>SUM((C6-D6)/100)*438.2+D6</f>
        <v>2038.3532999999995</v>
      </c>
      <c r="CZ6" s="48">
        <f>SUM((C6-D6)/100)*450+D6</f>
        <v>2044.6249999999995</v>
      </c>
      <c r="DA6" s="44">
        <f>SUM(DB6+CZ6)/2</f>
        <v>2047.7608499999994</v>
      </c>
      <c r="DB6" s="43">
        <f>SUM((C6-D6)/100)*461.8+D6</f>
        <v>2050.8966999999993</v>
      </c>
      <c r="DC6" s="44">
        <f>SUM(DB6+DD6)/2</f>
        <v>2054.7766499999993</v>
      </c>
      <c r="DD6" s="48">
        <f>SUM((C6-D6)/100)*476.4+D6</f>
        <v>2058.6565999999993</v>
      </c>
    </row>
    <row r="7" spans="1:108" s="63" customFormat="1" x14ac:dyDescent="0.25">
      <c r="A7" s="66" t="s">
        <v>76</v>
      </c>
      <c r="B7" s="64">
        <v>742</v>
      </c>
      <c r="C7" s="64">
        <v>744.25</v>
      </c>
      <c r="D7" s="64">
        <v>725.65</v>
      </c>
      <c r="E7" s="64">
        <v>728.65</v>
      </c>
      <c r="F7" s="64">
        <v>728.65</v>
      </c>
      <c r="G7" s="15" t="s">
        <v>50</v>
      </c>
      <c r="H7" s="64">
        <v>735.6</v>
      </c>
      <c r="I7" s="64">
        <v>592007</v>
      </c>
      <c r="J7" s="64">
        <v>433332345.39999998</v>
      </c>
      <c r="K7" s="65">
        <v>41232</v>
      </c>
      <c r="L7" s="64">
        <v>19200</v>
      </c>
      <c r="M7" s="34">
        <f>SUM(E7-H7)</f>
        <v>-6.9500000000000455</v>
      </c>
      <c r="N7" s="35">
        <f>SUM(M7/H7)*100</f>
        <v>-0.94480696030451949</v>
      </c>
      <c r="O7" s="36">
        <f>(+C7+D7+E7)/3</f>
        <v>732.85</v>
      </c>
      <c r="P7" s="37" t="b">
        <f>AND($E7&gt;$O7)</f>
        <v>0</v>
      </c>
      <c r="Q7" s="38">
        <f>SUM(C7-D7)</f>
        <v>18.600000000000023</v>
      </c>
      <c r="R7" s="39">
        <f>SUM(Q7/E7)*100</f>
        <v>2.5526658889727614</v>
      </c>
      <c r="S7" s="10">
        <f>SUM(C7-E7)*100/E7</f>
        <v>2.1409455842997356</v>
      </c>
      <c r="T7" s="10">
        <f>SUM(C7-H7)*100/H7</f>
        <v>1.1759108210984199</v>
      </c>
      <c r="U7" s="40">
        <f>SUM(E7-D7)*100/E7</f>
        <v>0.41172030467302545</v>
      </c>
      <c r="V7" s="40">
        <f>SUM(H7-D7)*100/H7</f>
        <v>1.3526373028820071</v>
      </c>
      <c r="W7" s="41">
        <f>(+C7+D7+E7)/3</f>
        <v>732.85</v>
      </c>
      <c r="X7" s="37" t="b">
        <f>AND($E7&gt;$W7)</f>
        <v>0</v>
      </c>
      <c r="Y7" s="42" t="str">
        <f>A7</f>
        <v>BANKBARODA</v>
      </c>
      <c r="Z7" s="43">
        <f>C7-SUM((C7-D7)/100)*461.8</f>
        <v>658.35519999999985</v>
      </c>
      <c r="AA7" s="44">
        <f>SUM(Z7+AB7)/2</f>
        <v>659.45259999999985</v>
      </c>
      <c r="AB7" s="45">
        <f>C7-SUM((C7-D7)/100)*450</f>
        <v>660.55</v>
      </c>
      <c r="AC7" s="46">
        <f>C7-SUM((C7-D7)/100)*438.2</f>
        <v>662.74479999999994</v>
      </c>
      <c r="AD7" s="45">
        <f>C7-SUM((C7-D7)/100)*423.6</f>
        <v>665.46039999999994</v>
      </c>
      <c r="AE7" s="43">
        <f>C7-SUM((C7-D7)/100)*400</f>
        <v>669.84999999999991</v>
      </c>
      <c r="AF7" s="45">
        <f>C7-SUM((C7-D7)/100)*376.4</f>
        <v>674.23959999999988</v>
      </c>
      <c r="AG7" s="44">
        <f>SUM(AH7+AF7)/2</f>
        <v>675.59739999999988</v>
      </c>
      <c r="AH7" s="43">
        <f>C7-SUM((C7-D7)/100)*361.8</f>
        <v>676.95519999999988</v>
      </c>
      <c r="AI7" s="44">
        <f>SUM(AK7+AH7)/2</f>
        <v>678.05259999999987</v>
      </c>
      <c r="AJ7" s="47" t="str">
        <f>A7</f>
        <v>BANKBARODA</v>
      </c>
      <c r="AK7" s="45">
        <f>C7-SUM((C7-D7)/100)*350</f>
        <v>679.14999999999986</v>
      </c>
      <c r="AL7" s="46">
        <f>C7-SUM((C7-D7)/100)*338.2</f>
        <v>681.34479999999996</v>
      </c>
      <c r="AM7" s="45">
        <f>C7-SUM((C7-D7)/100)*323.6</f>
        <v>684.06039999999996</v>
      </c>
      <c r="AN7" s="43">
        <f>C7-SUM((C7-D7)/100)*300</f>
        <v>688.44999999999993</v>
      </c>
      <c r="AO7" s="45">
        <f>C7-SUM((C7-D7)/100)*276.4</f>
        <v>692.8395999999999</v>
      </c>
      <c r="AP7" s="44">
        <f>SUM(AO7+AQ7)/2</f>
        <v>694.1973999999999</v>
      </c>
      <c r="AQ7" s="43">
        <f>C7-SUM((C7-D7)/100)*261.8</f>
        <v>695.5551999999999</v>
      </c>
      <c r="AR7" s="44">
        <f>SUM(AS7+AQ7)/2</f>
        <v>696.65259999999989</v>
      </c>
      <c r="AS7" s="45">
        <f>C7-SUM((C7-D7)/100)*250</f>
        <v>697.75</v>
      </c>
      <c r="AT7" s="46">
        <f>C7-SUM((C7-D7)/100)*238.2</f>
        <v>699.94479999999999</v>
      </c>
      <c r="AU7" s="45">
        <f>C7-SUM((C7-D7)/100)*223.6</f>
        <v>702.66039999999998</v>
      </c>
      <c r="AV7" s="43">
        <f>C7-SUM((C7-D7)/100)*200</f>
        <v>707.05</v>
      </c>
      <c r="AW7" s="45">
        <f>C7-SUM((C7-D7)/100)*176.4</f>
        <v>711.43959999999993</v>
      </c>
      <c r="AX7" s="44">
        <f>SUM(AW7+AY7)/2</f>
        <v>712.79739999999993</v>
      </c>
      <c r="AY7" s="43">
        <f>C7-SUM((C7-D7)/100)*161.8</f>
        <v>714.15519999999992</v>
      </c>
      <c r="AZ7" s="44">
        <f>SUM(BA7+AY7)/2</f>
        <v>715.25259999999992</v>
      </c>
      <c r="BA7" s="45">
        <f>C7-SUM((C7-D7)/100)*150</f>
        <v>716.34999999999991</v>
      </c>
      <c r="BB7" s="46">
        <f>C7-SUM((C7-D7)/100)*138.2</f>
        <v>718.54480000000001</v>
      </c>
      <c r="BC7" s="48">
        <f>C7-SUM((C7-D7)/100)*123.6</f>
        <v>721.2604</v>
      </c>
      <c r="BD7" s="49" t="str">
        <f>A7</f>
        <v>BANKBARODA</v>
      </c>
      <c r="BE7" s="41">
        <f>(+C7+D7+E7)/3</f>
        <v>732.85</v>
      </c>
      <c r="BF7" s="50">
        <f>SUM(E7)</f>
        <v>728.65</v>
      </c>
      <c r="BG7" s="51">
        <f>SUM(H7)</f>
        <v>735.6</v>
      </c>
      <c r="BH7" s="34">
        <f>SUM(E7-H7)</f>
        <v>-6.9500000000000455</v>
      </c>
      <c r="BI7" s="52">
        <f>SUM(M7/H7)*100</f>
        <v>-0.94480696030451949</v>
      </c>
      <c r="BJ7" s="44">
        <f>SUM(BK7+BC7)/2</f>
        <v>723.45519999999999</v>
      </c>
      <c r="BK7" s="46">
        <f>SUM(D7)</f>
        <v>725.65</v>
      </c>
      <c r="BL7" s="44">
        <f>SUM(BM7+BK7)/2</f>
        <v>727.84479999999996</v>
      </c>
      <c r="BM7" s="48">
        <f>SUM((C7-D7)/100)*23.6+D7</f>
        <v>730.03959999999995</v>
      </c>
      <c r="BN7" s="53">
        <f>SUM(BM7+BO7)/2</f>
        <v>731.39739999999995</v>
      </c>
      <c r="BO7" s="46">
        <f>SUM((C7-D7)/100)*38.2+D7</f>
        <v>732.75519999999995</v>
      </c>
      <c r="BP7" s="53">
        <f>SUM(BO7+BQ7)/2</f>
        <v>733.85259999999994</v>
      </c>
      <c r="BQ7" s="54">
        <f>SUM(C7+D7)/2</f>
        <v>734.95</v>
      </c>
      <c r="BR7" s="44">
        <f>SUM(BS7+BQ7)/2</f>
        <v>736.04740000000004</v>
      </c>
      <c r="BS7" s="46">
        <f>SUM((C7-D7)/100)*61.8+D7</f>
        <v>737.14480000000003</v>
      </c>
      <c r="BT7" s="44">
        <f>SUM(BS7+BU7)/2</f>
        <v>738.50260000000003</v>
      </c>
      <c r="BU7" s="54">
        <f>SUM((C7-D7)/100)*76.4+D7</f>
        <v>739.86040000000003</v>
      </c>
      <c r="BV7" s="44">
        <f>SUM(BW7+BU7)/2</f>
        <v>742.05520000000001</v>
      </c>
      <c r="BW7" s="46">
        <f>SUM(C7)</f>
        <v>744.25</v>
      </c>
      <c r="BX7" s="44">
        <f>SUM(BY7+BW7)/2</f>
        <v>746.44479999999999</v>
      </c>
      <c r="BY7" s="48">
        <f>SUM((C7-D7)/100)*123.6+D7</f>
        <v>748.63959999999997</v>
      </c>
      <c r="BZ7" s="46">
        <f>SUM((C7-D7)/100)*138.2+D7</f>
        <v>751.35519999999997</v>
      </c>
      <c r="CA7" s="48">
        <f>SUM((C7-D7)/100)*150+D7</f>
        <v>753.55</v>
      </c>
      <c r="CB7" s="44">
        <f>SUM(CC7+CA7)/2</f>
        <v>754.64740000000006</v>
      </c>
      <c r="CC7" s="46">
        <f>SUM((C7-D7)/100)*161.8+D7</f>
        <v>755.74480000000005</v>
      </c>
      <c r="CD7" s="44">
        <f>SUM(CC7+CE7)/2</f>
        <v>757.10260000000005</v>
      </c>
      <c r="CE7" s="54">
        <f>SUM((C7-D7)/100)*176.4+D7</f>
        <v>758.46040000000005</v>
      </c>
      <c r="CF7" s="43">
        <f>SUM((C7-D7)/100)*200+D7</f>
        <v>762.85</v>
      </c>
      <c r="CG7" s="48">
        <f>SUM((C7-D7)/100)*223.6+D7</f>
        <v>767.2396</v>
      </c>
      <c r="CH7" s="46">
        <f>SUM((C7-D7)/100)*238.2+D7</f>
        <v>769.95519999999999</v>
      </c>
      <c r="CI7" s="48">
        <f>SUM((C7-D7)/100)*250+D7</f>
        <v>772.15000000000009</v>
      </c>
      <c r="CJ7" s="44">
        <f>SUM(CK7+CI7)/2</f>
        <v>773.24740000000008</v>
      </c>
      <c r="CK7" s="43">
        <f>SUM((C7-D7)/100)*261.8+D7</f>
        <v>774.34480000000008</v>
      </c>
      <c r="CL7" s="47" t="str">
        <f>A7</f>
        <v>BANKBARODA</v>
      </c>
      <c r="CM7" s="44">
        <f>SUM(CN7+CK7)/2</f>
        <v>775.70260000000007</v>
      </c>
      <c r="CN7" s="48">
        <f>SUM((C7-D7)/100)*276.4+D7</f>
        <v>777.06040000000007</v>
      </c>
      <c r="CO7" s="43">
        <f>SUM((C7-D7)/100)*300+D7</f>
        <v>781.45</v>
      </c>
      <c r="CP7" s="48">
        <f>SUM((C7-D7)/100)*323.6+D7</f>
        <v>785.83960000000002</v>
      </c>
      <c r="CQ7" s="46">
        <f>SUM((C7-D7)/100)*338.2+D7</f>
        <v>788.55520000000001</v>
      </c>
      <c r="CR7" s="48">
        <f>SUM((C7-D7)/100)*350+D7</f>
        <v>790.75</v>
      </c>
      <c r="CS7" s="44">
        <f>SUM(CT7+CR7)/2</f>
        <v>791.84740000000011</v>
      </c>
      <c r="CT7" s="43">
        <f>SUM((C7-D7)/100)*361.8+D7</f>
        <v>792.9448000000001</v>
      </c>
      <c r="CU7" s="44">
        <f>SUM(CT7+CV7)/2</f>
        <v>794.3026000000001</v>
      </c>
      <c r="CV7" s="48">
        <f>SUM((C7-D7)/100)*376.4+D7</f>
        <v>795.6604000000001</v>
      </c>
      <c r="CW7" s="43">
        <f>SUM((C7-D7)/100)*400+D7</f>
        <v>800.05000000000007</v>
      </c>
      <c r="CX7" s="48">
        <f>SUM((C7-D7)/100)*423.6+D7</f>
        <v>804.43960000000004</v>
      </c>
      <c r="CY7" s="46">
        <f>SUM((C7-D7)/100)*438.2+D7</f>
        <v>807.15520000000004</v>
      </c>
      <c r="CZ7" s="48">
        <f>SUM((C7-D7)/100)*450+D7</f>
        <v>809.35000000000014</v>
      </c>
      <c r="DA7" s="44">
        <f>SUM(DB7+CZ7)/2</f>
        <v>810.44740000000013</v>
      </c>
      <c r="DB7" s="43">
        <f>SUM((C7-D7)/100)*461.8+D7</f>
        <v>811.54480000000012</v>
      </c>
      <c r="DC7" s="44">
        <f>SUM(DB7+DD7)/2</f>
        <v>812.90260000000012</v>
      </c>
      <c r="DD7" s="48">
        <f>SUM((C7-D7)/100)*476.4+D7</f>
        <v>814.26040000000012</v>
      </c>
    </row>
    <row r="8" spans="1:108" s="63" customFormat="1" x14ac:dyDescent="0.25">
      <c r="A8" s="66" t="s">
        <v>77</v>
      </c>
      <c r="B8" s="64">
        <v>303.7</v>
      </c>
      <c r="C8" s="64">
        <v>311</v>
      </c>
      <c r="D8" s="64">
        <v>303.55</v>
      </c>
      <c r="E8" s="64">
        <v>309.5</v>
      </c>
      <c r="F8" s="64">
        <v>309.5</v>
      </c>
      <c r="G8" s="15" t="s">
        <v>60</v>
      </c>
      <c r="H8" s="64">
        <v>301.39999999999998</v>
      </c>
      <c r="I8" s="64">
        <v>8406635</v>
      </c>
      <c r="J8" s="64">
        <v>2597227685.9499998</v>
      </c>
      <c r="K8" s="65">
        <v>41232</v>
      </c>
      <c r="L8" s="64">
        <v>113139</v>
      </c>
      <c r="M8" s="34">
        <f>SUM(E8-H8)</f>
        <v>8.1000000000000227</v>
      </c>
      <c r="N8" s="35">
        <f>SUM(M8/H8)*100</f>
        <v>2.6874585268745932</v>
      </c>
      <c r="O8" s="36">
        <f>(+C8+D8+E8)/3</f>
        <v>308.01666666666665</v>
      </c>
      <c r="P8" s="37" t="b">
        <f>AND($E8&gt;$O8)</f>
        <v>1</v>
      </c>
      <c r="Q8" s="38">
        <f>SUM(C8-D8)</f>
        <v>7.4499999999999886</v>
      </c>
      <c r="R8" s="39">
        <f>SUM(Q8/E8)*100</f>
        <v>2.4071082390953116</v>
      </c>
      <c r="S8" s="10">
        <f>SUM(C8-E8)*100/E8</f>
        <v>0.48465266558966075</v>
      </c>
      <c r="T8" s="10">
        <f>SUM(C8-H8)*100/H8</f>
        <v>3.1851360318513682</v>
      </c>
      <c r="U8" s="40">
        <f>SUM(E8-D8)*100/E8</f>
        <v>1.9224555735056506</v>
      </c>
      <c r="V8" s="40">
        <f>SUM(H8-D8)*100/H8</f>
        <v>-0.71333775713338898</v>
      </c>
      <c r="W8" s="41">
        <f>(+C8+D8+E8)/3</f>
        <v>308.01666666666665</v>
      </c>
      <c r="X8" s="37" t="b">
        <f>AND($E8&gt;$W8)</f>
        <v>1</v>
      </c>
      <c r="Y8" s="42" t="str">
        <f>A8</f>
        <v>BHARTIARTL</v>
      </c>
      <c r="Z8" s="43">
        <f>C8-SUM((C8-D8)/100)*461.8</f>
        <v>276.59590000000003</v>
      </c>
      <c r="AA8" s="44">
        <f>SUM(Z8+AB8)/2</f>
        <v>277.03545000000003</v>
      </c>
      <c r="AB8" s="45">
        <f>C8-SUM((C8-D8)/100)*450</f>
        <v>277.47500000000002</v>
      </c>
      <c r="AC8" s="46">
        <f>C8-SUM((C8-D8)/100)*438.2</f>
        <v>278.35410000000007</v>
      </c>
      <c r="AD8" s="45">
        <f>C8-SUM((C8-D8)/100)*423.6</f>
        <v>279.44180000000006</v>
      </c>
      <c r="AE8" s="43">
        <f>C8-SUM((C8-D8)/100)*400</f>
        <v>281.20000000000005</v>
      </c>
      <c r="AF8" s="45">
        <f>C8-SUM((C8-D8)/100)*376.4</f>
        <v>282.95820000000003</v>
      </c>
      <c r="AG8" s="44">
        <f>SUM(AH8+AF8)/2</f>
        <v>283.50205000000005</v>
      </c>
      <c r="AH8" s="43">
        <f>C8-SUM((C8-D8)/100)*361.8</f>
        <v>284.04590000000002</v>
      </c>
      <c r="AI8" s="44">
        <f>SUM(AK8+AH8)/2</f>
        <v>284.48545000000001</v>
      </c>
      <c r="AJ8" s="47" t="str">
        <f>A8</f>
        <v>BHARTIARTL</v>
      </c>
      <c r="AK8" s="45">
        <f>C8-SUM((C8-D8)/100)*350</f>
        <v>284.92500000000007</v>
      </c>
      <c r="AL8" s="46">
        <f>C8-SUM((C8-D8)/100)*338.2</f>
        <v>285.80410000000006</v>
      </c>
      <c r="AM8" s="45">
        <f>C8-SUM((C8-D8)/100)*323.6</f>
        <v>286.89180000000005</v>
      </c>
      <c r="AN8" s="43">
        <f>C8-SUM((C8-D8)/100)*300</f>
        <v>288.65000000000003</v>
      </c>
      <c r="AO8" s="45">
        <f>C8-SUM((C8-D8)/100)*276.4</f>
        <v>290.40820000000002</v>
      </c>
      <c r="AP8" s="44">
        <f>SUM(AO8+AQ8)/2</f>
        <v>290.95204999999999</v>
      </c>
      <c r="AQ8" s="43">
        <f>C8-SUM((C8-D8)/100)*261.8</f>
        <v>291.49590000000001</v>
      </c>
      <c r="AR8" s="44">
        <f>SUM(AS8+AQ8)/2</f>
        <v>291.93545</v>
      </c>
      <c r="AS8" s="45">
        <f>C8-SUM((C8-D8)/100)*250</f>
        <v>292.375</v>
      </c>
      <c r="AT8" s="46">
        <f>C8-SUM((C8-D8)/100)*238.2</f>
        <v>293.25410000000005</v>
      </c>
      <c r="AU8" s="45">
        <f>C8-SUM((C8-D8)/100)*223.6</f>
        <v>294.34180000000003</v>
      </c>
      <c r="AV8" s="43">
        <f>C8-SUM((C8-D8)/100)*200</f>
        <v>296.10000000000002</v>
      </c>
      <c r="AW8" s="45">
        <f>C8-SUM((C8-D8)/100)*176.4</f>
        <v>297.85820000000001</v>
      </c>
      <c r="AX8" s="44">
        <f>SUM(AW8+AY8)/2</f>
        <v>298.40205000000003</v>
      </c>
      <c r="AY8" s="43">
        <f>C8-SUM((C8-D8)/100)*161.8</f>
        <v>298.94589999999999</v>
      </c>
      <c r="AZ8" s="44">
        <f>SUM(BA8+AY8)/2</f>
        <v>299.38544999999999</v>
      </c>
      <c r="BA8" s="45">
        <f>C8-SUM((C8-D8)/100)*150</f>
        <v>299.82500000000005</v>
      </c>
      <c r="BB8" s="46">
        <f>C8-SUM((C8-D8)/100)*138.2</f>
        <v>300.70410000000004</v>
      </c>
      <c r="BC8" s="48">
        <f>C8-SUM((C8-D8)/100)*123.6</f>
        <v>301.79180000000002</v>
      </c>
      <c r="BD8" s="49" t="str">
        <f>A8</f>
        <v>BHARTIARTL</v>
      </c>
      <c r="BE8" s="41">
        <f>(+C8+D8+E8)/3</f>
        <v>308.01666666666665</v>
      </c>
      <c r="BF8" s="50">
        <f>SUM(E8)</f>
        <v>309.5</v>
      </c>
      <c r="BG8" s="51">
        <f>SUM(H8)</f>
        <v>301.39999999999998</v>
      </c>
      <c r="BH8" s="34">
        <f>SUM(E8-H8)</f>
        <v>8.1000000000000227</v>
      </c>
      <c r="BI8" s="52">
        <f>SUM(M8/H8)*100</f>
        <v>2.6874585268745932</v>
      </c>
      <c r="BJ8" s="44">
        <f>SUM(BK8+BC8)/2</f>
        <v>302.67090000000002</v>
      </c>
      <c r="BK8" s="46">
        <f>SUM(D8)</f>
        <v>303.55</v>
      </c>
      <c r="BL8" s="44">
        <f>SUM(BM8+BK8)/2</f>
        <v>304.42910000000001</v>
      </c>
      <c r="BM8" s="48">
        <f>SUM((C8-D8)/100)*23.6+D8</f>
        <v>305.3082</v>
      </c>
      <c r="BN8" s="53">
        <f>SUM(BM8+BO8)/2</f>
        <v>305.85204999999996</v>
      </c>
      <c r="BO8" s="46">
        <f>SUM((C8-D8)/100)*38.2+D8</f>
        <v>306.39589999999998</v>
      </c>
      <c r="BP8" s="53">
        <f>SUM(BO8+BQ8)/2</f>
        <v>306.83544999999998</v>
      </c>
      <c r="BQ8" s="54">
        <f>SUM(C8+D8)/2</f>
        <v>307.27499999999998</v>
      </c>
      <c r="BR8" s="44">
        <f>SUM(BS8+BQ8)/2</f>
        <v>307.71455000000003</v>
      </c>
      <c r="BS8" s="46">
        <f>SUM((C8-D8)/100)*61.8+D8</f>
        <v>308.15410000000003</v>
      </c>
      <c r="BT8" s="44">
        <f>SUM(BS8+BU8)/2</f>
        <v>308.69794999999999</v>
      </c>
      <c r="BU8" s="54">
        <f>SUM((C8-D8)/100)*76.4+D8</f>
        <v>309.24180000000001</v>
      </c>
      <c r="BV8" s="44">
        <f>SUM(BW8+BU8)/2</f>
        <v>310.12090000000001</v>
      </c>
      <c r="BW8" s="46">
        <f>SUM(C8)</f>
        <v>311</v>
      </c>
      <c r="BX8" s="44">
        <f>SUM(BY8+BW8)/2</f>
        <v>311.87909999999999</v>
      </c>
      <c r="BY8" s="48">
        <f>SUM((C8-D8)/100)*123.6+D8</f>
        <v>312.75819999999999</v>
      </c>
      <c r="BZ8" s="46">
        <f>SUM((C8-D8)/100)*138.2+D8</f>
        <v>313.84589999999997</v>
      </c>
      <c r="CA8" s="48">
        <f>SUM((C8-D8)/100)*150+D8</f>
        <v>314.72500000000002</v>
      </c>
      <c r="CB8" s="44">
        <f>SUM(CC8+CA8)/2</f>
        <v>315.16455000000002</v>
      </c>
      <c r="CC8" s="46">
        <f>SUM((C8-D8)/100)*161.8+D8</f>
        <v>315.60410000000002</v>
      </c>
      <c r="CD8" s="44">
        <f>SUM(CC8+CE8)/2</f>
        <v>316.14795000000004</v>
      </c>
      <c r="CE8" s="54">
        <f>SUM((C8-D8)/100)*176.4+D8</f>
        <v>316.6918</v>
      </c>
      <c r="CF8" s="43">
        <f>SUM((C8-D8)/100)*200+D8</f>
        <v>318.45</v>
      </c>
      <c r="CG8" s="48">
        <f>SUM((C8-D8)/100)*223.6+D8</f>
        <v>320.20819999999998</v>
      </c>
      <c r="CH8" s="46">
        <f>SUM((C8-D8)/100)*238.2+D8</f>
        <v>321.29589999999996</v>
      </c>
      <c r="CI8" s="48">
        <f>SUM((C8-D8)/100)*250+D8</f>
        <v>322.17499999999995</v>
      </c>
      <c r="CJ8" s="44">
        <f>SUM(CK8+CI8)/2</f>
        <v>322.61455000000001</v>
      </c>
      <c r="CK8" s="43">
        <f>SUM((C8-D8)/100)*261.8+D8</f>
        <v>323.05410000000001</v>
      </c>
      <c r="CL8" s="47" t="str">
        <f>A8</f>
        <v>BHARTIARTL</v>
      </c>
      <c r="CM8" s="44">
        <f>SUM(CN8+CK8)/2</f>
        <v>323.59794999999997</v>
      </c>
      <c r="CN8" s="48">
        <f>SUM((C8-D8)/100)*276.4+D8</f>
        <v>324.14179999999999</v>
      </c>
      <c r="CO8" s="43">
        <f>SUM((C8-D8)/100)*300+D8</f>
        <v>325.89999999999998</v>
      </c>
      <c r="CP8" s="48">
        <f>SUM((C8-D8)/100)*323.6+D8</f>
        <v>327.65819999999997</v>
      </c>
      <c r="CQ8" s="46">
        <f>SUM((C8-D8)/100)*338.2+D8</f>
        <v>328.74589999999995</v>
      </c>
      <c r="CR8" s="48">
        <f>SUM((C8-D8)/100)*350+D8</f>
        <v>329.625</v>
      </c>
      <c r="CS8" s="44">
        <f>SUM(CT8+CR8)/2</f>
        <v>330.06455</v>
      </c>
      <c r="CT8" s="43">
        <f>SUM((C8-D8)/100)*361.8+D8</f>
        <v>330.50409999999999</v>
      </c>
      <c r="CU8" s="44">
        <f>SUM(CT8+CV8)/2</f>
        <v>331.04795000000001</v>
      </c>
      <c r="CV8" s="48">
        <f>SUM((C8-D8)/100)*376.4+D8</f>
        <v>331.59179999999998</v>
      </c>
      <c r="CW8" s="43">
        <f>SUM((C8-D8)/100)*400+D8</f>
        <v>333.34999999999997</v>
      </c>
      <c r="CX8" s="48">
        <f>SUM((C8-D8)/100)*423.6+D8</f>
        <v>335.10819999999995</v>
      </c>
      <c r="CY8" s="46">
        <f>SUM((C8-D8)/100)*438.2+D8</f>
        <v>336.19589999999994</v>
      </c>
      <c r="CZ8" s="48">
        <f>SUM((C8-D8)/100)*450+D8</f>
        <v>337.07499999999993</v>
      </c>
      <c r="DA8" s="44">
        <f>SUM(DB8+CZ8)/2</f>
        <v>337.51454999999999</v>
      </c>
      <c r="DB8" s="43">
        <f>SUM((C8-D8)/100)*461.8+D8</f>
        <v>337.95409999999998</v>
      </c>
      <c r="DC8" s="44">
        <f>SUM(DB8+DD8)/2</f>
        <v>338.49794999999995</v>
      </c>
      <c r="DD8" s="48">
        <f>SUM((C8-D8)/100)*476.4+D8</f>
        <v>339.04179999999997</v>
      </c>
    </row>
    <row r="9" spans="1:108" s="63" customFormat="1" x14ac:dyDescent="0.25">
      <c r="A9" s="66" t="s">
        <v>78</v>
      </c>
      <c r="B9" s="64">
        <v>231</v>
      </c>
      <c r="C9" s="64">
        <v>232.8</v>
      </c>
      <c r="D9" s="64">
        <v>228</v>
      </c>
      <c r="E9" s="64">
        <v>229.15</v>
      </c>
      <c r="F9" s="64">
        <v>229.15</v>
      </c>
      <c r="G9" s="22" t="s">
        <v>52</v>
      </c>
      <c r="H9" s="64">
        <v>230.3</v>
      </c>
      <c r="I9" s="64">
        <v>1891128</v>
      </c>
      <c r="J9" s="64">
        <v>434884445.44999999</v>
      </c>
      <c r="K9" s="65">
        <v>41232</v>
      </c>
      <c r="L9" s="64">
        <v>47275</v>
      </c>
      <c r="M9" s="34">
        <f>SUM(E9-H9)</f>
        <v>-1.1500000000000057</v>
      </c>
      <c r="N9" s="35">
        <f>SUM(M9/H9)*100</f>
        <v>-0.49934867564047142</v>
      </c>
      <c r="O9" s="36">
        <f>(+C9+D9+E9)/3</f>
        <v>229.98333333333335</v>
      </c>
      <c r="P9" s="37" t="b">
        <f>AND($E9&gt;$O9)</f>
        <v>0</v>
      </c>
      <c r="Q9" s="38">
        <f>SUM(C9-D9)</f>
        <v>4.8000000000000114</v>
      </c>
      <c r="R9" s="39">
        <f>SUM(Q9/E9)*100</f>
        <v>2.0946977962033655</v>
      </c>
      <c r="S9" s="10">
        <f>SUM(C9-E9)*100/E9</f>
        <v>1.5928431158629743</v>
      </c>
      <c r="T9" s="10">
        <f>SUM(C9-H9)*100/H9</f>
        <v>1.0855405992184106</v>
      </c>
      <c r="U9" s="40">
        <f>SUM(E9-D9)*100/E9</f>
        <v>0.50185468034039082</v>
      </c>
      <c r="V9" s="40">
        <f>SUM(H9-D9)*100/H9</f>
        <v>0.99869735128094284</v>
      </c>
      <c r="W9" s="41">
        <f>(+C9+D9+E9)/3</f>
        <v>229.98333333333335</v>
      </c>
      <c r="X9" s="37" t="b">
        <f>AND($E9&gt;$W9)</f>
        <v>0</v>
      </c>
      <c r="Y9" s="42" t="str">
        <f>A9</f>
        <v>BHEL</v>
      </c>
      <c r="Z9" s="43">
        <f>C9-SUM((C9-D9)/100)*461.8</f>
        <v>210.63359999999994</v>
      </c>
      <c r="AA9" s="44">
        <f>SUM(Z9+AB9)/2</f>
        <v>210.91679999999997</v>
      </c>
      <c r="AB9" s="45">
        <f>C9-SUM((C9-D9)/100)*450</f>
        <v>211.19999999999996</v>
      </c>
      <c r="AC9" s="46">
        <f>C9-SUM((C9-D9)/100)*438.2</f>
        <v>211.76639999999998</v>
      </c>
      <c r="AD9" s="45">
        <f>C9-SUM((C9-D9)/100)*423.6</f>
        <v>212.46719999999996</v>
      </c>
      <c r="AE9" s="43">
        <f>C9-SUM((C9-D9)/100)*400</f>
        <v>213.59999999999997</v>
      </c>
      <c r="AF9" s="45">
        <f>C9-SUM((C9-D9)/100)*376.4</f>
        <v>214.73279999999997</v>
      </c>
      <c r="AG9" s="44">
        <f>SUM(AH9+AF9)/2</f>
        <v>215.08319999999998</v>
      </c>
      <c r="AH9" s="43">
        <f>C9-SUM((C9-D9)/100)*361.8</f>
        <v>215.43359999999996</v>
      </c>
      <c r="AI9" s="44">
        <f>SUM(AK9+AH9)/2</f>
        <v>215.71679999999998</v>
      </c>
      <c r="AJ9" s="47" t="str">
        <f>A9</f>
        <v>BHEL</v>
      </c>
      <c r="AK9" s="45">
        <f>C9-SUM((C9-D9)/100)*350</f>
        <v>215.99999999999997</v>
      </c>
      <c r="AL9" s="46">
        <f>C9-SUM((C9-D9)/100)*338.2</f>
        <v>216.56639999999999</v>
      </c>
      <c r="AM9" s="45">
        <f>C9-SUM((C9-D9)/100)*323.6</f>
        <v>217.26719999999997</v>
      </c>
      <c r="AN9" s="43">
        <f>C9-SUM((C9-D9)/100)*300</f>
        <v>218.39999999999998</v>
      </c>
      <c r="AO9" s="45">
        <f>C9-SUM((C9-D9)/100)*276.4</f>
        <v>219.53279999999998</v>
      </c>
      <c r="AP9" s="44">
        <f>SUM(AO9+AQ9)/2</f>
        <v>219.88319999999999</v>
      </c>
      <c r="AQ9" s="43">
        <f>C9-SUM((C9-D9)/100)*261.8</f>
        <v>220.23359999999997</v>
      </c>
      <c r="AR9" s="44">
        <f>SUM(AS9+AQ9)/2</f>
        <v>220.51679999999999</v>
      </c>
      <c r="AS9" s="45">
        <f>C9-SUM((C9-D9)/100)*250</f>
        <v>220.79999999999998</v>
      </c>
      <c r="AT9" s="46">
        <f>C9-SUM((C9-D9)/100)*238.2</f>
        <v>221.3664</v>
      </c>
      <c r="AU9" s="45">
        <f>C9-SUM((C9-D9)/100)*223.6</f>
        <v>222.06719999999999</v>
      </c>
      <c r="AV9" s="43">
        <f>C9-SUM((C9-D9)/100)*200</f>
        <v>223.2</v>
      </c>
      <c r="AW9" s="45">
        <f>C9-SUM((C9-D9)/100)*176.4</f>
        <v>224.33279999999999</v>
      </c>
      <c r="AX9" s="44">
        <f>SUM(AW9+AY9)/2</f>
        <v>224.6832</v>
      </c>
      <c r="AY9" s="43">
        <f>C9-SUM((C9-D9)/100)*161.8</f>
        <v>225.03359999999998</v>
      </c>
      <c r="AZ9" s="44">
        <f>SUM(BA9+AY9)/2</f>
        <v>225.3168</v>
      </c>
      <c r="BA9" s="45">
        <f>C9-SUM((C9-D9)/100)*150</f>
        <v>225.6</v>
      </c>
      <c r="BB9" s="46">
        <f>C9-SUM((C9-D9)/100)*138.2</f>
        <v>226.16640000000001</v>
      </c>
      <c r="BC9" s="48">
        <f>C9-SUM((C9-D9)/100)*123.6</f>
        <v>226.8672</v>
      </c>
      <c r="BD9" s="49" t="str">
        <f>A9</f>
        <v>BHEL</v>
      </c>
      <c r="BE9" s="41">
        <f>(+C9+D9+E9)/3</f>
        <v>229.98333333333335</v>
      </c>
      <c r="BF9" s="50">
        <f>SUM(E9)</f>
        <v>229.15</v>
      </c>
      <c r="BG9" s="51">
        <f>SUM(H9)</f>
        <v>230.3</v>
      </c>
      <c r="BH9" s="34">
        <f>SUM(E9-H9)</f>
        <v>-1.1500000000000057</v>
      </c>
      <c r="BI9" s="52">
        <f>SUM(M9/H9)*100</f>
        <v>-0.49934867564047142</v>
      </c>
      <c r="BJ9" s="44">
        <f>SUM(BK9+BC9)/2</f>
        <v>227.43360000000001</v>
      </c>
      <c r="BK9" s="46">
        <f>SUM(D9)</f>
        <v>228</v>
      </c>
      <c r="BL9" s="44">
        <f>SUM(BM9+BK9)/2</f>
        <v>228.56639999999999</v>
      </c>
      <c r="BM9" s="48">
        <f>SUM((C9-D9)/100)*23.6+D9</f>
        <v>229.1328</v>
      </c>
      <c r="BN9" s="53">
        <f>SUM(BM9+BO9)/2</f>
        <v>229.48320000000001</v>
      </c>
      <c r="BO9" s="46">
        <f>SUM((C9-D9)/100)*38.2+D9</f>
        <v>229.83360000000002</v>
      </c>
      <c r="BP9" s="53">
        <f>SUM(BO9+BQ9)/2</f>
        <v>230.11680000000001</v>
      </c>
      <c r="BQ9" s="54">
        <f>SUM(C9+D9)/2</f>
        <v>230.4</v>
      </c>
      <c r="BR9" s="44">
        <f>SUM(BS9+BQ9)/2</f>
        <v>230.6832</v>
      </c>
      <c r="BS9" s="46">
        <f>SUM((C9-D9)/100)*61.8+D9</f>
        <v>230.96639999999999</v>
      </c>
      <c r="BT9" s="44">
        <f>SUM(BS9+BU9)/2</f>
        <v>231.3168</v>
      </c>
      <c r="BU9" s="54">
        <f>SUM((C9-D9)/100)*76.4+D9</f>
        <v>231.66720000000001</v>
      </c>
      <c r="BV9" s="44">
        <f>SUM(BW9+BU9)/2</f>
        <v>232.23360000000002</v>
      </c>
      <c r="BW9" s="46">
        <f>SUM(C9)</f>
        <v>232.8</v>
      </c>
      <c r="BX9" s="44">
        <f>SUM(BY9+BW9)/2</f>
        <v>233.3664</v>
      </c>
      <c r="BY9" s="48">
        <f>SUM((C9-D9)/100)*123.6+D9</f>
        <v>233.93280000000001</v>
      </c>
      <c r="BZ9" s="46">
        <f>SUM((C9-D9)/100)*138.2+D9</f>
        <v>234.6336</v>
      </c>
      <c r="CA9" s="48">
        <f>SUM((C9-D9)/100)*150+D9</f>
        <v>235.20000000000002</v>
      </c>
      <c r="CB9" s="44">
        <f>SUM(CC9+CA9)/2</f>
        <v>235.48320000000001</v>
      </c>
      <c r="CC9" s="46">
        <f>SUM((C9-D9)/100)*161.8+D9</f>
        <v>235.76640000000003</v>
      </c>
      <c r="CD9" s="44">
        <f>SUM(CC9+CE9)/2</f>
        <v>236.11680000000001</v>
      </c>
      <c r="CE9" s="54">
        <f>SUM((C9-D9)/100)*176.4+D9</f>
        <v>236.46720000000002</v>
      </c>
      <c r="CF9" s="43">
        <f>SUM((C9-D9)/100)*200+D9</f>
        <v>237.60000000000002</v>
      </c>
      <c r="CG9" s="48">
        <f>SUM((C9-D9)/100)*223.6+D9</f>
        <v>238.73280000000003</v>
      </c>
      <c r="CH9" s="46">
        <f>SUM((C9-D9)/100)*238.2+D9</f>
        <v>239.43360000000001</v>
      </c>
      <c r="CI9" s="48">
        <f>SUM((C9-D9)/100)*250+D9</f>
        <v>240.00000000000003</v>
      </c>
      <c r="CJ9" s="44">
        <f>SUM(CK9+CI9)/2</f>
        <v>240.28320000000002</v>
      </c>
      <c r="CK9" s="43">
        <f>SUM((C9-D9)/100)*261.8+D9</f>
        <v>240.56640000000004</v>
      </c>
      <c r="CL9" s="47" t="str">
        <f>A9</f>
        <v>BHEL</v>
      </c>
      <c r="CM9" s="44">
        <f>SUM(CN9+CK9)/2</f>
        <v>240.91680000000002</v>
      </c>
      <c r="CN9" s="48">
        <f>SUM((C9-D9)/100)*276.4+D9</f>
        <v>241.26720000000003</v>
      </c>
      <c r="CO9" s="43">
        <f>SUM((C9-D9)/100)*300+D9</f>
        <v>242.40000000000003</v>
      </c>
      <c r="CP9" s="48">
        <f>SUM((C9-D9)/100)*323.6+D9</f>
        <v>243.53280000000004</v>
      </c>
      <c r="CQ9" s="46">
        <f>SUM((C9-D9)/100)*338.2+D9</f>
        <v>244.23360000000002</v>
      </c>
      <c r="CR9" s="48">
        <f>SUM((C9-D9)/100)*350+D9</f>
        <v>244.80000000000004</v>
      </c>
      <c r="CS9" s="44">
        <f>SUM(CT9+CR9)/2</f>
        <v>245.08320000000003</v>
      </c>
      <c r="CT9" s="43">
        <f>SUM((C9-D9)/100)*361.8+D9</f>
        <v>245.36640000000006</v>
      </c>
      <c r="CU9" s="44">
        <f>SUM(CT9+CV9)/2</f>
        <v>245.71680000000003</v>
      </c>
      <c r="CV9" s="48">
        <f>SUM((C9-D9)/100)*376.4+D9</f>
        <v>246.06720000000004</v>
      </c>
      <c r="CW9" s="43">
        <f>SUM((C9-D9)/100)*400+D9</f>
        <v>247.20000000000005</v>
      </c>
      <c r="CX9" s="48">
        <f>SUM((C9-D9)/100)*423.6+D9</f>
        <v>248.33280000000005</v>
      </c>
      <c r="CY9" s="46">
        <f>SUM((C9-D9)/100)*438.2+D9</f>
        <v>249.03360000000004</v>
      </c>
      <c r="CZ9" s="48">
        <f>SUM((C9-D9)/100)*450+D9</f>
        <v>249.60000000000005</v>
      </c>
      <c r="DA9" s="44">
        <f>SUM(DB9+CZ9)/2</f>
        <v>249.88320000000004</v>
      </c>
      <c r="DB9" s="43">
        <f>SUM((C9-D9)/100)*461.8+D9</f>
        <v>250.16640000000007</v>
      </c>
      <c r="DC9" s="44">
        <f>SUM(DB9+DD9)/2</f>
        <v>250.51680000000005</v>
      </c>
      <c r="DD9" s="48">
        <f>SUM((C9-D9)/100)*476.4+D9</f>
        <v>250.86720000000005</v>
      </c>
    </row>
    <row r="10" spans="1:108" s="63" customFormat="1" x14ac:dyDescent="0.25">
      <c r="A10" s="66" t="s">
        <v>79</v>
      </c>
      <c r="B10" s="64">
        <v>327.2</v>
      </c>
      <c r="C10" s="64">
        <v>332.25</v>
      </c>
      <c r="D10" s="64">
        <v>323.5</v>
      </c>
      <c r="E10" s="64">
        <v>328.05</v>
      </c>
      <c r="F10" s="64">
        <v>328.05</v>
      </c>
      <c r="G10" s="15" t="s">
        <v>58</v>
      </c>
      <c r="H10" s="64">
        <v>329.05</v>
      </c>
      <c r="I10" s="64">
        <v>623388</v>
      </c>
      <c r="J10" s="64">
        <v>204748017.5</v>
      </c>
      <c r="K10" s="65">
        <v>41232</v>
      </c>
      <c r="L10" s="64">
        <v>15225</v>
      </c>
      <c r="M10" s="34">
        <f>SUM(E10-H10)</f>
        <v>-1</v>
      </c>
      <c r="N10" s="35">
        <f>SUM(M10/H10)*100</f>
        <v>-0.30390518158334601</v>
      </c>
      <c r="O10" s="36">
        <f>(+C10+D10+E10)/3</f>
        <v>327.93333333333334</v>
      </c>
      <c r="P10" s="37" t="b">
        <f>AND($E10&gt;$O10)</f>
        <v>1</v>
      </c>
      <c r="Q10" s="38">
        <f>SUM(C10-D10)</f>
        <v>8.75</v>
      </c>
      <c r="R10" s="39">
        <f>SUM(Q10/E10)*100</f>
        <v>2.6672763298277702</v>
      </c>
      <c r="S10" s="10">
        <f>SUM(C10-E10)*100/E10</f>
        <v>1.2802926383173261</v>
      </c>
      <c r="T10" s="10">
        <f>SUM(C10-H10)*100/H10</f>
        <v>0.97249658106670367</v>
      </c>
      <c r="U10" s="40">
        <f>SUM(E10-D10)*100/E10</f>
        <v>1.3869836915104439</v>
      </c>
      <c r="V10" s="40">
        <f>SUM(H10-D10)*100/H10</f>
        <v>1.6866737577875737</v>
      </c>
      <c r="W10" s="41">
        <f>(+C10+D10+E10)/3</f>
        <v>327.93333333333334</v>
      </c>
      <c r="X10" s="37" t="b">
        <f>AND($E10&gt;$W10)</f>
        <v>1</v>
      </c>
      <c r="Y10" s="42" t="str">
        <f>A10</f>
        <v>BPCL</v>
      </c>
      <c r="Z10" s="43">
        <f>C10-SUM((C10-D10)/100)*461.8</f>
        <v>291.84249999999997</v>
      </c>
      <c r="AA10" s="44">
        <f>SUM(Z10+AB10)/2</f>
        <v>292.35874999999999</v>
      </c>
      <c r="AB10" s="45">
        <f>C10-SUM((C10-D10)/100)*450</f>
        <v>292.875</v>
      </c>
      <c r="AC10" s="46">
        <f>C10-SUM((C10-D10)/100)*438.2</f>
        <v>293.90750000000003</v>
      </c>
      <c r="AD10" s="45">
        <f>C10-SUM((C10-D10)/100)*423.6</f>
        <v>295.185</v>
      </c>
      <c r="AE10" s="43">
        <f>C10-SUM((C10-D10)/100)*400</f>
        <v>297.25</v>
      </c>
      <c r="AF10" s="45">
        <f>C10-SUM((C10-D10)/100)*376.4</f>
        <v>299.315</v>
      </c>
      <c r="AG10" s="44">
        <f>SUM(AH10+AF10)/2</f>
        <v>299.95375000000001</v>
      </c>
      <c r="AH10" s="43">
        <f>C10-SUM((C10-D10)/100)*361.8</f>
        <v>300.59249999999997</v>
      </c>
      <c r="AI10" s="44">
        <f>SUM(AK10+AH10)/2</f>
        <v>301.10874999999999</v>
      </c>
      <c r="AJ10" s="47" t="str">
        <f>A10</f>
        <v>BPCL</v>
      </c>
      <c r="AK10" s="45">
        <f>C10-SUM((C10-D10)/100)*350</f>
        <v>301.625</v>
      </c>
      <c r="AL10" s="46">
        <f>C10-SUM((C10-D10)/100)*338.2</f>
        <v>302.65750000000003</v>
      </c>
      <c r="AM10" s="45">
        <f>C10-SUM((C10-D10)/100)*323.6</f>
        <v>303.935</v>
      </c>
      <c r="AN10" s="43">
        <f>C10-SUM((C10-D10)/100)*300</f>
        <v>306</v>
      </c>
      <c r="AO10" s="45">
        <f>C10-SUM((C10-D10)/100)*276.4</f>
        <v>308.065</v>
      </c>
      <c r="AP10" s="44">
        <f>SUM(AO10+AQ10)/2</f>
        <v>308.70375000000001</v>
      </c>
      <c r="AQ10" s="43">
        <f>C10-SUM((C10-D10)/100)*261.8</f>
        <v>309.34249999999997</v>
      </c>
      <c r="AR10" s="44">
        <f>SUM(AS10+AQ10)/2</f>
        <v>309.85874999999999</v>
      </c>
      <c r="AS10" s="45">
        <f>C10-SUM((C10-D10)/100)*250</f>
        <v>310.375</v>
      </c>
      <c r="AT10" s="46">
        <f>C10-SUM((C10-D10)/100)*238.2</f>
        <v>311.40750000000003</v>
      </c>
      <c r="AU10" s="45">
        <f>C10-SUM((C10-D10)/100)*223.6</f>
        <v>312.685</v>
      </c>
      <c r="AV10" s="43">
        <f>C10-SUM((C10-D10)/100)*200</f>
        <v>314.75</v>
      </c>
      <c r="AW10" s="45">
        <f>C10-SUM((C10-D10)/100)*176.4</f>
        <v>316.815</v>
      </c>
      <c r="AX10" s="44">
        <f>SUM(AW10+AY10)/2</f>
        <v>317.45375000000001</v>
      </c>
      <c r="AY10" s="43">
        <f>C10-SUM((C10-D10)/100)*161.8</f>
        <v>318.09249999999997</v>
      </c>
      <c r="AZ10" s="44">
        <f>SUM(BA10+AY10)/2</f>
        <v>318.60874999999999</v>
      </c>
      <c r="BA10" s="45">
        <f>C10-SUM((C10-D10)/100)*150</f>
        <v>319.125</v>
      </c>
      <c r="BB10" s="46">
        <f>C10-SUM((C10-D10)/100)*138.2</f>
        <v>320.15750000000003</v>
      </c>
      <c r="BC10" s="48">
        <f>C10-SUM((C10-D10)/100)*123.6</f>
        <v>321.435</v>
      </c>
      <c r="BD10" s="49" t="str">
        <f>A10</f>
        <v>BPCL</v>
      </c>
      <c r="BE10" s="41">
        <f>(+C10+D10+E10)/3</f>
        <v>327.93333333333334</v>
      </c>
      <c r="BF10" s="50">
        <f>SUM(E10)</f>
        <v>328.05</v>
      </c>
      <c r="BG10" s="51">
        <f>SUM(H10)</f>
        <v>329.05</v>
      </c>
      <c r="BH10" s="34">
        <f>SUM(E10-H10)</f>
        <v>-1</v>
      </c>
      <c r="BI10" s="52">
        <f>SUM(M10/H10)*100</f>
        <v>-0.30390518158334601</v>
      </c>
      <c r="BJ10" s="44">
        <f>SUM(BK10+BC10)/2</f>
        <v>322.46749999999997</v>
      </c>
      <c r="BK10" s="46">
        <f>SUM(D10)</f>
        <v>323.5</v>
      </c>
      <c r="BL10" s="44">
        <f>SUM(BM10+BK10)/2</f>
        <v>324.53250000000003</v>
      </c>
      <c r="BM10" s="48">
        <f>SUM((C10-D10)/100)*23.6+D10</f>
        <v>325.565</v>
      </c>
      <c r="BN10" s="53">
        <f>SUM(BM10+BO10)/2</f>
        <v>326.20375000000001</v>
      </c>
      <c r="BO10" s="46">
        <f>SUM((C10-D10)/100)*38.2+D10</f>
        <v>326.84249999999997</v>
      </c>
      <c r="BP10" s="53">
        <f>SUM(BO10+BQ10)/2</f>
        <v>327.35874999999999</v>
      </c>
      <c r="BQ10" s="54">
        <f>SUM(C10+D10)/2</f>
        <v>327.875</v>
      </c>
      <c r="BR10" s="44">
        <f>SUM(BS10+BQ10)/2</f>
        <v>328.39125000000001</v>
      </c>
      <c r="BS10" s="46">
        <f>SUM((C10-D10)/100)*61.8+D10</f>
        <v>328.90750000000003</v>
      </c>
      <c r="BT10" s="44">
        <f>SUM(BS10+BU10)/2</f>
        <v>329.54624999999999</v>
      </c>
      <c r="BU10" s="54">
        <f>SUM((C10-D10)/100)*76.4+D10</f>
        <v>330.185</v>
      </c>
      <c r="BV10" s="44">
        <f>SUM(BW10+BU10)/2</f>
        <v>331.21749999999997</v>
      </c>
      <c r="BW10" s="46">
        <f>SUM(C10)</f>
        <v>332.25</v>
      </c>
      <c r="BX10" s="44">
        <f>SUM(BY10+BW10)/2</f>
        <v>333.28250000000003</v>
      </c>
      <c r="BY10" s="48">
        <f>SUM((C10-D10)/100)*123.6+D10</f>
        <v>334.315</v>
      </c>
      <c r="BZ10" s="46">
        <f>SUM((C10-D10)/100)*138.2+D10</f>
        <v>335.59249999999997</v>
      </c>
      <c r="CA10" s="48">
        <f>SUM((C10-D10)/100)*150+D10</f>
        <v>336.625</v>
      </c>
      <c r="CB10" s="44">
        <f>SUM(CC10+CA10)/2</f>
        <v>337.14125000000001</v>
      </c>
      <c r="CC10" s="46">
        <f>SUM((C10-D10)/100)*161.8+D10</f>
        <v>337.65750000000003</v>
      </c>
      <c r="CD10" s="44">
        <f>SUM(CC10+CE10)/2</f>
        <v>338.29624999999999</v>
      </c>
      <c r="CE10" s="54">
        <f>SUM((C10-D10)/100)*176.4+D10</f>
        <v>338.935</v>
      </c>
      <c r="CF10" s="43">
        <f>SUM((C10-D10)/100)*200+D10</f>
        <v>341</v>
      </c>
      <c r="CG10" s="48">
        <f>SUM((C10-D10)/100)*223.6+D10</f>
        <v>343.065</v>
      </c>
      <c r="CH10" s="46">
        <f>SUM((C10-D10)/100)*238.2+D10</f>
        <v>344.34249999999997</v>
      </c>
      <c r="CI10" s="48">
        <f>SUM((C10-D10)/100)*250+D10</f>
        <v>345.375</v>
      </c>
      <c r="CJ10" s="44">
        <f>SUM(CK10+CI10)/2</f>
        <v>345.89125000000001</v>
      </c>
      <c r="CK10" s="43">
        <f>SUM((C10-D10)/100)*261.8+D10</f>
        <v>346.40750000000003</v>
      </c>
      <c r="CL10" s="47" t="str">
        <f>A10</f>
        <v>BPCL</v>
      </c>
      <c r="CM10" s="44">
        <f>SUM(CN10+CK10)/2</f>
        <v>347.04624999999999</v>
      </c>
      <c r="CN10" s="48">
        <f>SUM((C10-D10)/100)*276.4+D10</f>
        <v>347.685</v>
      </c>
      <c r="CO10" s="43">
        <f>SUM((C10-D10)/100)*300+D10</f>
        <v>349.75</v>
      </c>
      <c r="CP10" s="48">
        <f>SUM((C10-D10)/100)*323.6+D10</f>
        <v>351.815</v>
      </c>
      <c r="CQ10" s="46">
        <f>SUM((C10-D10)/100)*338.2+D10</f>
        <v>353.09249999999997</v>
      </c>
      <c r="CR10" s="48">
        <f>SUM((C10-D10)/100)*350+D10</f>
        <v>354.125</v>
      </c>
      <c r="CS10" s="44">
        <f>SUM(CT10+CR10)/2</f>
        <v>354.64125000000001</v>
      </c>
      <c r="CT10" s="43">
        <f>SUM((C10-D10)/100)*361.8+D10</f>
        <v>355.15750000000003</v>
      </c>
      <c r="CU10" s="44">
        <f>SUM(CT10+CV10)/2</f>
        <v>355.79624999999999</v>
      </c>
      <c r="CV10" s="48">
        <f>SUM((C10-D10)/100)*376.4+D10</f>
        <v>356.435</v>
      </c>
      <c r="CW10" s="43">
        <f>SUM((C10-D10)/100)*400+D10</f>
        <v>358.5</v>
      </c>
      <c r="CX10" s="48">
        <f>SUM((C10-D10)/100)*423.6+D10</f>
        <v>360.565</v>
      </c>
      <c r="CY10" s="46">
        <f>SUM((C10-D10)/100)*438.2+D10</f>
        <v>361.84249999999997</v>
      </c>
      <c r="CZ10" s="48">
        <f>SUM((C10-D10)/100)*450+D10</f>
        <v>362.875</v>
      </c>
      <c r="DA10" s="44">
        <f>SUM(DB10+CZ10)/2</f>
        <v>363.39125000000001</v>
      </c>
      <c r="DB10" s="43">
        <f>SUM((C10-D10)/100)*461.8+D10</f>
        <v>363.90750000000003</v>
      </c>
      <c r="DC10" s="44">
        <f>SUM(DB10+DD10)/2</f>
        <v>364.54624999999999</v>
      </c>
      <c r="DD10" s="48">
        <f>SUM((C10-D10)/100)*476.4+D10</f>
        <v>365.185</v>
      </c>
    </row>
    <row r="11" spans="1:108" s="63" customFormat="1" x14ac:dyDescent="0.25">
      <c r="A11" s="66" t="s">
        <v>80</v>
      </c>
      <c r="B11" s="64">
        <v>333.8</v>
      </c>
      <c r="C11" s="64">
        <v>336.7</v>
      </c>
      <c r="D11" s="64">
        <v>332.05</v>
      </c>
      <c r="E11" s="64">
        <v>334.55</v>
      </c>
      <c r="F11" s="64">
        <v>334.55</v>
      </c>
      <c r="G11" s="15" t="s">
        <v>54</v>
      </c>
      <c r="H11" s="64">
        <v>331.3</v>
      </c>
      <c r="I11" s="64">
        <v>2036703</v>
      </c>
      <c r="J11" s="64">
        <v>681525326.79999995</v>
      </c>
      <c r="K11" s="65">
        <v>41232</v>
      </c>
      <c r="L11" s="64">
        <v>32505</v>
      </c>
      <c r="M11" s="34">
        <f>SUM(E11-H11)</f>
        <v>3.25</v>
      </c>
      <c r="N11" s="35">
        <f>SUM(M11/H11)*100</f>
        <v>0.98098400241472994</v>
      </c>
      <c r="O11" s="36">
        <f>(+C11+D11+E11)/3</f>
        <v>334.43333333333334</v>
      </c>
      <c r="P11" s="37" t="b">
        <f>AND($E11&gt;$O11)</f>
        <v>1</v>
      </c>
      <c r="Q11" s="38">
        <f>SUM(C11-D11)</f>
        <v>4.6499999999999773</v>
      </c>
      <c r="R11" s="39">
        <f>SUM(Q11/E11)*100</f>
        <v>1.3899267672993505</v>
      </c>
      <c r="S11" s="10">
        <f>SUM(C11-E11)*100/E11</f>
        <v>0.64265431176206167</v>
      </c>
      <c r="T11" s="10">
        <f>SUM(C11-H11)*100/H11</f>
        <v>1.6299426501660057</v>
      </c>
      <c r="U11" s="40">
        <f>SUM(E11-D11)*100/E11</f>
        <v>0.74727245553728883</v>
      </c>
      <c r="V11" s="40">
        <f>SUM(H11-D11)*100/H11</f>
        <v>-0.22638092363416842</v>
      </c>
      <c r="W11" s="41">
        <f>(+C11+D11+E11)/3</f>
        <v>334.43333333333334</v>
      </c>
      <c r="X11" s="37" t="b">
        <f>AND($E11&gt;$W11)</f>
        <v>1</v>
      </c>
      <c r="Y11" s="42" t="str">
        <f>A11</f>
        <v>CAIRN</v>
      </c>
      <c r="Z11" s="43">
        <f>C11-SUM((C11-D11)/100)*461.8</f>
        <v>315.22630000000009</v>
      </c>
      <c r="AA11" s="44">
        <f>SUM(Z11+AB11)/2</f>
        <v>315.50065000000006</v>
      </c>
      <c r="AB11" s="45">
        <f>C11-SUM((C11-D11)/100)*450</f>
        <v>315.77500000000009</v>
      </c>
      <c r="AC11" s="46">
        <f>C11-SUM((C11-D11)/100)*438.2</f>
        <v>316.32370000000009</v>
      </c>
      <c r="AD11" s="45">
        <f>C11-SUM((C11-D11)/100)*423.6</f>
        <v>317.00260000000009</v>
      </c>
      <c r="AE11" s="43">
        <f>C11-SUM((C11-D11)/100)*400</f>
        <v>318.10000000000008</v>
      </c>
      <c r="AF11" s="45">
        <f>C11-SUM((C11-D11)/100)*376.4</f>
        <v>319.19740000000007</v>
      </c>
      <c r="AG11" s="44">
        <f>SUM(AH11+AF11)/2</f>
        <v>319.53685000000007</v>
      </c>
      <c r="AH11" s="43">
        <f>C11-SUM((C11-D11)/100)*361.8</f>
        <v>319.87630000000007</v>
      </c>
      <c r="AI11" s="44">
        <f>SUM(AK11+AH11)/2</f>
        <v>320.15065000000004</v>
      </c>
      <c r="AJ11" s="47" t="str">
        <f>A11</f>
        <v>CAIRN</v>
      </c>
      <c r="AK11" s="45">
        <f>C11-SUM((C11-D11)/100)*350</f>
        <v>320.42500000000007</v>
      </c>
      <c r="AL11" s="46">
        <f>C11-SUM((C11-D11)/100)*338.2</f>
        <v>320.97370000000006</v>
      </c>
      <c r="AM11" s="45">
        <f>C11-SUM((C11-D11)/100)*323.6</f>
        <v>321.65260000000006</v>
      </c>
      <c r="AN11" s="43">
        <f>C11-SUM((C11-D11)/100)*300</f>
        <v>322.75000000000006</v>
      </c>
      <c r="AO11" s="45">
        <f>C11-SUM((C11-D11)/100)*276.4</f>
        <v>323.84740000000005</v>
      </c>
      <c r="AP11" s="44">
        <f>SUM(AO11+AQ11)/2</f>
        <v>324.18685000000005</v>
      </c>
      <c r="AQ11" s="43">
        <f>C11-SUM((C11-D11)/100)*261.8</f>
        <v>324.52630000000005</v>
      </c>
      <c r="AR11" s="44">
        <f>SUM(AS11+AQ11)/2</f>
        <v>324.80065000000002</v>
      </c>
      <c r="AS11" s="45">
        <f>C11-SUM((C11-D11)/100)*250</f>
        <v>325.07500000000005</v>
      </c>
      <c r="AT11" s="46">
        <f>C11-SUM((C11-D11)/100)*238.2</f>
        <v>325.62370000000004</v>
      </c>
      <c r="AU11" s="45">
        <f>C11-SUM((C11-D11)/100)*223.6</f>
        <v>326.30260000000004</v>
      </c>
      <c r="AV11" s="43">
        <f>C11-SUM((C11-D11)/100)*200</f>
        <v>327.40000000000003</v>
      </c>
      <c r="AW11" s="45">
        <f>C11-SUM((C11-D11)/100)*176.4</f>
        <v>328.49740000000003</v>
      </c>
      <c r="AX11" s="44">
        <f>SUM(AW11+AY11)/2</f>
        <v>328.83685000000003</v>
      </c>
      <c r="AY11" s="43">
        <f>C11-SUM((C11-D11)/100)*161.8</f>
        <v>329.17630000000003</v>
      </c>
      <c r="AZ11" s="44">
        <f>SUM(BA11+AY11)/2</f>
        <v>329.45065</v>
      </c>
      <c r="BA11" s="45">
        <f>C11-SUM((C11-D11)/100)*150</f>
        <v>329.72500000000002</v>
      </c>
      <c r="BB11" s="46">
        <f>C11-SUM((C11-D11)/100)*138.2</f>
        <v>330.27370000000002</v>
      </c>
      <c r="BC11" s="48">
        <f>C11-SUM((C11-D11)/100)*123.6</f>
        <v>330.95260000000002</v>
      </c>
      <c r="BD11" s="49" t="str">
        <f>A11</f>
        <v>CAIRN</v>
      </c>
      <c r="BE11" s="41">
        <f>(+C11+D11+E11)/3</f>
        <v>334.43333333333334</v>
      </c>
      <c r="BF11" s="50">
        <f>SUM(E11)</f>
        <v>334.55</v>
      </c>
      <c r="BG11" s="51">
        <f>SUM(H11)</f>
        <v>331.3</v>
      </c>
      <c r="BH11" s="34">
        <f>SUM(E11-H11)</f>
        <v>3.25</v>
      </c>
      <c r="BI11" s="52">
        <f>SUM(M11/H11)*100</f>
        <v>0.98098400241472994</v>
      </c>
      <c r="BJ11" s="44">
        <f>SUM(BK11+BC11)/2</f>
        <v>331.50130000000001</v>
      </c>
      <c r="BK11" s="46">
        <f>SUM(D11)</f>
        <v>332.05</v>
      </c>
      <c r="BL11" s="44">
        <f>SUM(BM11+BK11)/2</f>
        <v>332.59870000000001</v>
      </c>
      <c r="BM11" s="48">
        <f>SUM((C11-D11)/100)*23.6+D11</f>
        <v>333.1474</v>
      </c>
      <c r="BN11" s="53">
        <f>SUM(BM11+BO11)/2</f>
        <v>333.48685</v>
      </c>
      <c r="BO11" s="46">
        <f>SUM((C11-D11)/100)*38.2+D11</f>
        <v>333.8263</v>
      </c>
      <c r="BP11" s="53">
        <f>SUM(BO11+BQ11)/2</f>
        <v>334.10064999999997</v>
      </c>
      <c r="BQ11" s="54">
        <f>SUM(C11+D11)/2</f>
        <v>334.375</v>
      </c>
      <c r="BR11" s="44">
        <f>SUM(BS11+BQ11)/2</f>
        <v>334.64935000000003</v>
      </c>
      <c r="BS11" s="46">
        <f>SUM((C11-D11)/100)*61.8+D11</f>
        <v>334.9237</v>
      </c>
      <c r="BT11" s="44">
        <f>SUM(BS11+BU11)/2</f>
        <v>335.26315</v>
      </c>
      <c r="BU11" s="54">
        <f>SUM((C11-D11)/100)*76.4+D11</f>
        <v>335.6026</v>
      </c>
      <c r="BV11" s="44">
        <f>SUM(BW11+BU11)/2</f>
        <v>336.15129999999999</v>
      </c>
      <c r="BW11" s="46">
        <f>SUM(C11)</f>
        <v>336.7</v>
      </c>
      <c r="BX11" s="44">
        <f>SUM(BY11+BW11)/2</f>
        <v>337.24869999999999</v>
      </c>
      <c r="BY11" s="48">
        <f>SUM((C11-D11)/100)*123.6+D11</f>
        <v>337.79739999999998</v>
      </c>
      <c r="BZ11" s="46">
        <f>SUM((C11-D11)/100)*138.2+D11</f>
        <v>338.47629999999998</v>
      </c>
      <c r="CA11" s="48">
        <f>SUM((C11-D11)/100)*150+D11</f>
        <v>339.02499999999998</v>
      </c>
      <c r="CB11" s="44">
        <f>SUM(CC11+CA11)/2</f>
        <v>339.29935</v>
      </c>
      <c r="CC11" s="46">
        <f>SUM((C11-D11)/100)*161.8+D11</f>
        <v>339.57369999999997</v>
      </c>
      <c r="CD11" s="44">
        <f>SUM(CC11+CE11)/2</f>
        <v>339.91314999999997</v>
      </c>
      <c r="CE11" s="54">
        <f>SUM((C11-D11)/100)*176.4+D11</f>
        <v>340.25259999999997</v>
      </c>
      <c r="CF11" s="43">
        <f>SUM((C11-D11)/100)*200+D11</f>
        <v>341.34999999999997</v>
      </c>
      <c r="CG11" s="48">
        <f>SUM((C11-D11)/100)*223.6+D11</f>
        <v>342.44739999999996</v>
      </c>
      <c r="CH11" s="46">
        <f>SUM((C11-D11)/100)*238.2+D11</f>
        <v>343.12629999999996</v>
      </c>
      <c r="CI11" s="48">
        <f>SUM((C11-D11)/100)*250+D11</f>
        <v>343.67499999999995</v>
      </c>
      <c r="CJ11" s="44">
        <f>SUM(CK11+CI11)/2</f>
        <v>343.94934999999998</v>
      </c>
      <c r="CK11" s="43">
        <f>SUM((C11-D11)/100)*261.8+D11</f>
        <v>344.22369999999995</v>
      </c>
      <c r="CL11" s="47" t="str">
        <f>A11</f>
        <v>CAIRN</v>
      </c>
      <c r="CM11" s="44">
        <f>SUM(CN11+CK11)/2</f>
        <v>344.56314999999995</v>
      </c>
      <c r="CN11" s="48">
        <f>SUM((C11-D11)/100)*276.4+D11</f>
        <v>344.90259999999995</v>
      </c>
      <c r="CO11" s="43">
        <f>SUM((C11-D11)/100)*300+D11</f>
        <v>345.99999999999994</v>
      </c>
      <c r="CP11" s="48">
        <f>SUM((C11-D11)/100)*323.6+D11</f>
        <v>347.09739999999994</v>
      </c>
      <c r="CQ11" s="46">
        <f>SUM((C11-D11)/100)*338.2+D11</f>
        <v>347.77629999999994</v>
      </c>
      <c r="CR11" s="48">
        <f>SUM((C11-D11)/100)*350+D11</f>
        <v>348.32499999999993</v>
      </c>
      <c r="CS11" s="44">
        <f>SUM(CT11+CR11)/2</f>
        <v>348.59934999999996</v>
      </c>
      <c r="CT11" s="43">
        <f>SUM((C11-D11)/100)*361.8+D11</f>
        <v>348.87369999999993</v>
      </c>
      <c r="CU11" s="44">
        <f>SUM(CT11+CV11)/2</f>
        <v>349.21314999999993</v>
      </c>
      <c r="CV11" s="48">
        <f>SUM((C11-D11)/100)*376.4+D11</f>
        <v>349.55259999999993</v>
      </c>
      <c r="CW11" s="43">
        <f>SUM((C11-D11)/100)*400+D11</f>
        <v>350.64999999999992</v>
      </c>
      <c r="CX11" s="48">
        <f>SUM((C11-D11)/100)*423.6+D11</f>
        <v>351.74739999999991</v>
      </c>
      <c r="CY11" s="46">
        <f>SUM((C11-D11)/100)*438.2+D11</f>
        <v>352.42629999999991</v>
      </c>
      <c r="CZ11" s="48">
        <f>SUM((C11-D11)/100)*450+D11</f>
        <v>352.97499999999991</v>
      </c>
      <c r="DA11" s="44">
        <f>SUM(DB11+CZ11)/2</f>
        <v>353.24934999999994</v>
      </c>
      <c r="DB11" s="43">
        <f>SUM((C11-D11)/100)*461.8+D11</f>
        <v>353.52369999999991</v>
      </c>
      <c r="DC11" s="44">
        <f>SUM(DB11+DD11)/2</f>
        <v>353.86314999999991</v>
      </c>
      <c r="DD11" s="48">
        <f>SUM((C11-D11)/100)*476.4+D11</f>
        <v>354.2025999999999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CC"/>
  </sheetPr>
  <dimension ref="A1:K16"/>
  <sheetViews>
    <sheetView tabSelected="1" workbookViewId="0">
      <pane ySplit="1" topLeftCell="A2" activePane="bottomLeft" state="frozen"/>
      <selection pane="bottomLeft" activeCell="F23" sqref="F23"/>
    </sheetView>
  </sheetViews>
  <sheetFormatPr defaultRowHeight="15" x14ac:dyDescent="0.25"/>
  <cols>
    <col min="9" max="9" width="12.85546875" customWidth="1"/>
  </cols>
  <sheetData>
    <row r="1" spans="1:1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55" t="s">
        <v>87</v>
      </c>
      <c r="G1" s="2" t="s">
        <v>5</v>
      </c>
      <c r="H1" s="2" t="s">
        <v>6</v>
      </c>
      <c r="I1" s="2" t="s">
        <v>7</v>
      </c>
      <c r="J1" s="3" t="s">
        <v>8</v>
      </c>
      <c r="K1" s="2" t="s">
        <v>9</v>
      </c>
    </row>
    <row r="2" spans="1:11" x14ac:dyDescent="0.25">
      <c r="A2" s="66" t="s">
        <v>71</v>
      </c>
      <c r="B2" s="64">
        <v>1385</v>
      </c>
      <c r="C2" s="64">
        <v>1393</v>
      </c>
      <c r="D2" s="64">
        <v>1351.45</v>
      </c>
      <c r="E2" s="64">
        <v>1378.9</v>
      </c>
      <c r="F2" s="64">
        <v>1378.9</v>
      </c>
      <c r="G2" s="64">
        <v>1382.65</v>
      </c>
      <c r="H2" s="64">
        <v>295540</v>
      </c>
      <c r="I2" s="64">
        <v>406779166.44999999</v>
      </c>
      <c r="J2" s="65">
        <v>41233</v>
      </c>
      <c r="K2" s="64">
        <v>13231</v>
      </c>
    </row>
    <row r="3" spans="1:11" x14ac:dyDescent="0.25">
      <c r="A3" s="66" t="s">
        <v>72</v>
      </c>
      <c r="B3" s="64">
        <v>201.85</v>
      </c>
      <c r="C3" s="64">
        <v>204</v>
      </c>
      <c r="D3" s="64">
        <v>194.2</v>
      </c>
      <c r="E3" s="64">
        <v>195.75</v>
      </c>
      <c r="F3" s="64">
        <v>195.75</v>
      </c>
      <c r="G3" s="64">
        <v>199.4</v>
      </c>
      <c r="H3" s="64">
        <v>1662164</v>
      </c>
      <c r="I3" s="64">
        <v>329122897.5</v>
      </c>
      <c r="J3" s="65">
        <v>41233</v>
      </c>
      <c r="K3" s="64">
        <v>33985</v>
      </c>
    </row>
    <row r="4" spans="1:11" x14ac:dyDescent="0.25">
      <c r="A4" s="66" t="s">
        <v>73</v>
      </c>
      <c r="B4" s="64">
        <v>3870.05</v>
      </c>
      <c r="C4" s="64">
        <v>3928.95</v>
      </c>
      <c r="D4" s="64">
        <v>3832</v>
      </c>
      <c r="E4" s="64">
        <v>3849.95</v>
      </c>
      <c r="F4" s="64">
        <v>3849.95</v>
      </c>
      <c r="G4" s="64">
        <v>3876.75</v>
      </c>
      <c r="H4" s="64">
        <v>51481</v>
      </c>
      <c r="I4" s="64">
        <v>199065636.34999999</v>
      </c>
      <c r="J4" s="65">
        <v>41233</v>
      </c>
      <c r="K4" s="64">
        <v>6603</v>
      </c>
    </row>
    <row r="5" spans="1:11" x14ac:dyDescent="0.25">
      <c r="A5" s="66" t="s">
        <v>74</v>
      </c>
      <c r="B5" s="64">
        <v>1224.5999999999999</v>
      </c>
      <c r="C5" s="64">
        <v>1232.6500000000001</v>
      </c>
      <c r="D5" s="64">
        <v>1213.7</v>
      </c>
      <c r="E5" s="64">
        <v>1218.95</v>
      </c>
      <c r="F5" s="64">
        <v>1218.95</v>
      </c>
      <c r="G5" s="64">
        <v>1214.3</v>
      </c>
      <c r="H5" s="64">
        <v>2456772</v>
      </c>
      <c r="I5" s="64">
        <v>2997743540.5999999</v>
      </c>
      <c r="J5" s="65">
        <v>41233</v>
      </c>
      <c r="K5" s="64">
        <v>59630</v>
      </c>
    </row>
    <row r="6" spans="1:11" x14ac:dyDescent="0.25">
      <c r="A6" s="66" t="s">
        <v>75</v>
      </c>
      <c r="B6" s="64">
        <v>1859.95</v>
      </c>
      <c r="C6" s="64">
        <v>1862.5</v>
      </c>
      <c r="D6" s="64">
        <v>1817.6</v>
      </c>
      <c r="E6" s="64">
        <v>1827.7</v>
      </c>
      <c r="F6" s="64">
        <v>1827.7</v>
      </c>
      <c r="G6" s="64">
        <v>1850.55</v>
      </c>
      <c r="H6" s="64">
        <v>199417</v>
      </c>
      <c r="I6" s="64">
        <v>366513144.25</v>
      </c>
      <c r="J6" s="65">
        <v>41233</v>
      </c>
      <c r="K6" s="64">
        <v>14716</v>
      </c>
    </row>
    <row r="7" spans="1:11" x14ac:dyDescent="0.25">
      <c r="A7" s="66" t="s">
        <v>76</v>
      </c>
      <c r="B7" s="64">
        <v>731.5</v>
      </c>
      <c r="C7" s="64">
        <v>735</v>
      </c>
      <c r="D7" s="64">
        <v>720.95</v>
      </c>
      <c r="E7" s="64">
        <v>723.5</v>
      </c>
      <c r="F7" s="64">
        <v>723.5</v>
      </c>
      <c r="G7" s="64">
        <v>728.65</v>
      </c>
      <c r="H7" s="64">
        <v>421598</v>
      </c>
      <c r="I7" s="64">
        <v>306503527.10000002</v>
      </c>
      <c r="J7" s="65">
        <v>41233</v>
      </c>
      <c r="K7" s="64">
        <v>19749</v>
      </c>
    </row>
    <row r="8" spans="1:11" x14ac:dyDescent="0.25">
      <c r="A8" s="66" t="s">
        <v>77</v>
      </c>
      <c r="B8" s="64">
        <v>311</v>
      </c>
      <c r="C8" s="64">
        <v>312.5</v>
      </c>
      <c r="D8" s="64">
        <v>305.5</v>
      </c>
      <c r="E8" s="64">
        <v>309</v>
      </c>
      <c r="F8" s="64">
        <v>309</v>
      </c>
      <c r="G8" s="64">
        <v>309.5</v>
      </c>
      <c r="H8" s="64">
        <v>7594597</v>
      </c>
      <c r="I8" s="64">
        <v>2348474115.4499998</v>
      </c>
      <c r="J8" s="65">
        <v>41233</v>
      </c>
      <c r="K8" s="64">
        <v>90724</v>
      </c>
    </row>
    <row r="9" spans="1:11" x14ac:dyDescent="0.25">
      <c r="A9" s="66" t="s">
        <v>78</v>
      </c>
      <c r="B9" s="64">
        <v>230.85</v>
      </c>
      <c r="C9" s="64">
        <v>231.7</v>
      </c>
      <c r="D9" s="64">
        <v>226.85</v>
      </c>
      <c r="E9" s="64">
        <v>228.15</v>
      </c>
      <c r="F9" s="64">
        <v>228.15</v>
      </c>
      <c r="G9" s="64">
        <v>229.15</v>
      </c>
      <c r="H9" s="64">
        <v>1309749</v>
      </c>
      <c r="I9" s="64">
        <v>299607004.05000001</v>
      </c>
      <c r="J9" s="65">
        <v>41233</v>
      </c>
      <c r="K9" s="64">
        <v>18943</v>
      </c>
    </row>
    <row r="10" spans="1:11" x14ac:dyDescent="0.25">
      <c r="A10" s="66" t="s">
        <v>79</v>
      </c>
      <c r="B10" s="64">
        <v>328</v>
      </c>
      <c r="C10" s="64">
        <v>331</v>
      </c>
      <c r="D10" s="64">
        <v>324.05</v>
      </c>
      <c r="E10" s="64">
        <v>326.39999999999998</v>
      </c>
      <c r="F10" s="64">
        <v>326.39999999999998</v>
      </c>
      <c r="G10" s="64">
        <v>328.05</v>
      </c>
      <c r="H10" s="64">
        <v>339344</v>
      </c>
      <c r="I10" s="64">
        <v>110847721.84999999</v>
      </c>
      <c r="J10" s="65">
        <v>41233</v>
      </c>
      <c r="K10" s="64">
        <v>9069</v>
      </c>
    </row>
    <row r="11" spans="1:11" x14ac:dyDescent="0.25">
      <c r="A11" s="66" t="s">
        <v>80</v>
      </c>
      <c r="B11" s="64">
        <v>336.3</v>
      </c>
      <c r="C11" s="64">
        <v>336.55</v>
      </c>
      <c r="D11" s="64">
        <v>330.2</v>
      </c>
      <c r="E11" s="64">
        <v>331.65</v>
      </c>
      <c r="F11" s="64">
        <v>331.65</v>
      </c>
      <c r="G11" s="64">
        <v>334.55</v>
      </c>
      <c r="H11" s="64">
        <v>1519049</v>
      </c>
      <c r="I11" s="64">
        <v>504881993.35000002</v>
      </c>
      <c r="J11" s="65">
        <v>41233</v>
      </c>
      <c r="K11" s="64">
        <v>54053</v>
      </c>
    </row>
    <row r="12" spans="1:11" x14ac:dyDescent="0.25">
      <c r="A12" s="66" t="s">
        <v>81</v>
      </c>
      <c r="B12" s="64">
        <v>384</v>
      </c>
      <c r="C12" s="64">
        <v>384.7</v>
      </c>
      <c r="D12" s="64">
        <v>377.15</v>
      </c>
      <c r="E12" s="64">
        <v>379.85</v>
      </c>
      <c r="F12" s="64">
        <v>379.85</v>
      </c>
      <c r="G12" s="64">
        <v>382.7</v>
      </c>
      <c r="H12" s="64">
        <v>716283</v>
      </c>
      <c r="I12" s="64">
        <v>272600359</v>
      </c>
      <c r="J12" s="65">
        <v>41233</v>
      </c>
      <c r="K12" s="64">
        <v>23970</v>
      </c>
    </row>
    <row r="13" spans="1:11" x14ac:dyDescent="0.25">
      <c r="A13" s="66" t="s">
        <v>82</v>
      </c>
      <c r="B13" s="64">
        <v>352</v>
      </c>
      <c r="C13" s="64">
        <v>355.35</v>
      </c>
      <c r="D13" s="64">
        <v>349.8</v>
      </c>
      <c r="E13" s="64">
        <v>354.05</v>
      </c>
      <c r="F13" s="64">
        <v>354.05</v>
      </c>
      <c r="G13" s="64">
        <v>351.2</v>
      </c>
      <c r="H13" s="64">
        <v>2029773</v>
      </c>
      <c r="I13" s="64">
        <v>716541066.04999995</v>
      </c>
      <c r="J13" s="65">
        <v>41233</v>
      </c>
      <c r="K13" s="64">
        <v>41403</v>
      </c>
    </row>
    <row r="14" spans="1:11" x14ac:dyDescent="0.25">
      <c r="A14" s="66" t="s">
        <v>83</v>
      </c>
      <c r="B14" s="64">
        <v>205.3</v>
      </c>
      <c r="C14" s="64">
        <v>207.2</v>
      </c>
      <c r="D14" s="64">
        <v>198.75</v>
      </c>
      <c r="E14" s="64">
        <v>199.7</v>
      </c>
      <c r="F14" s="64">
        <v>199.7</v>
      </c>
      <c r="G14" s="64">
        <v>204.55</v>
      </c>
      <c r="H14" s="64">
        <v>6226858</v>
      </c>
      <c r="I14" s="64">
        <v>1261805597.6500001</v>
      </c>
      <c r="J14" s="65">
        <v>41233</v>
      </c>
      <c r="K14" s="64">
        <v>53217</v>
      </c>
    </row>
    <row r="15" spans="1:11" x14ac:dyDescent="0.25">
      <c r="A15" s="66" t="s">
        <v>84</v>
      </c>
      <c r="B15" s="64">
        <v>1745</v>
      </c>
      <c r="C15" s="64">
        <v>1764.75</v>
      </c>
      <c r="D15" s="64">
        <v>1720.55</v>
      </c>
      <c r="E15" s="64">
        <v>1738.45</v>
      </c>
      <c r="F15" s="64">
        <v>1738.45</v>
      </c>
      <c r="G15" s="64">
        <v>1738</v>
      </c>
      <c r="H15" s="64">
        <v>226569</v>
      </c>
      <c r="I15" s="64">
        <v>393939871.80000001</v>
      </c>
      <c r="J15" s="65">
        <v>41233</v>
      </c>
      <c r="K15" s="64">
        <v>12235</v>
      </c>
    </row>
    <row r="16" spans="1:11" x14ac:dyDescent="0.25">
      <c r="A16" s="66" t="s">
        <v>85</v>
      </c>
      <c r="B16" s="64">
        <v>342.45</v>
      </c>
      <c r="C16" s="64">
        <v>348.75</v>
      </c>
      <c r="D16" s="64">
        <v>342.15</v>
      </c>
      <c r="E16" s="64">
        <v>344.05</v>
      </c>
      <c r="F16" s="64">
        <v>344.05</v>
      </c>
      <c r="G16" s="64">
        <v>342.55</v>
      </c>
      <c r="H16" s="64">
        <v>717172</v>
      </c>
      <c r="I16" s="64">
        <v>247709756.65000001</v>
      </c>
      <c r="J16" s="65">
        <v>41233</v>
      </c>
      <c r="K16" s="64">
        <v>18629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Basic Data</vt:lpstr>
      <vt:lpstr>STEP 1</vt:lpstr>
      <vt:lpstr>STEP2</vt:lpstr>
      <vt:lpstr>UPdate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Sneha_Tulasi</dc:creator>
  <cp:lastModifiedBy>Sneha_Tulasi</cp:lastModifiedBy>
  <dcterms:created xsi:type="dcterms:W3CDTF">2012-11-20T16:10:45Z</dcterms:created>
  <dcterms:modified xsi:type="dcterms:W3CDTF">2012-11-20T17:32:36Z</dcterms:modified>
</cp:coreProperties>
</file>